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eeb\AC\Temp\"/>
    </mc:Choice>
  </mc:AlternateContent>
  <xr:revisionPtr revIDLastSave="0" documentId="8_{B500730C-803E-5B4A-B329-9DA4B4E7B39D}" xr6:coauthVersionLast="47" xr6:coauthVersionMax="47" xr10:uidLastSave="{00000000-0000-0000-0000-000000000000}"/>
  <bookViews>
    <workbookView xWindow="-120" yWindow="-120" windowWidth="15600" windowHeight="11760" firstSheet="4" activeTab="4" xr2:uid="{00000000-000D-0000-FFFF-FFFF00000000}"/>
  </bookViews>
  <sheets>
    <sheet name="DATA" sheetId="2" state="hidden" r:id="rId1"/>
    <sheet name="ריכוז" sheetId="7" state="hidden" r:id="rId2"/>
    <sheet name="למילוי  כולל כסף" sheetId="4" state="hidden" r:id="rId3"/>
    <sheet name="ט.עזר" sheetId="6" state="hidden" r:id="rId4"/>
    <sheet name="כתב כמויות" sheetId="11" r:id="rId5"/>
  </sheets>
  <externalReferences>
    <externalReference r:id="rId6"/>
  </externalReferences>
  <definedNames>
    <definedName name="_xlnm._FilterDatabase" localSheetId="0" hidden="1">DATA!$A$1:$K$369</definedName>
    <definedName name="_xlnm._FilterDatabase" localSheetId="4" hidden="1">'כתב כמויות'!$A$11:$I$242</definedName>
    <definedName name="_xlnm._FilterDatabase" localSheetId="2" hidden="1">'למילוי  כולל כסף'!$A$2:$U$517</definedName>
    <definedName name="AMUD1">'למילוי  כולל כסף'!$A$1008:$B$1012</definedName>
    <definedName name="MAAM">ט.עזר!$B$1</definedName>
    <definedName name="MAAVRIM1">'למילוי  כולל כסף'!$A$1028:$B$1031</definedName>
    <definedName name="MANEGER">ריכוז!$B$102:$C$110</definedName>
    <definedName name="NAME">ריכוז!$B$100:$C$112</definedName>
    <definedName name="NEKUDA1">'למילוי  כולל כסף'!$A$1014:$B$1016</definedName>
    <definedName name="NEKUDA2">'למילוי  כולל כסף'!$A$1023:$B$1025</definedName>
    <definedName name="PIGTAILL1">'למילוי  כולל כסף'!$A$1019:$D$1021</definedName>
    <definedName name="_xlnm.Print_Area" localSheetId="4">'כתב כמויות'!$A$1:$I$247</definedName>
    <definedName name="_xlnm.Print_Area" localSheetId="2">'למילוי  כולל כסף'!$A$1:$U$518</definedName>
    <definedName name="_xlnm.Print_Area" localSheetId="1">ריכוז!$A$1:$E$50</definedName>
    <definedName name="_xlnm.Print_Titles" localSheetId="2">'למילוי  כולל כסף'!$2:$2</definedName>
    <definedName name="ZIYUD1">#REF!</definedName>
    <definedName name="ZUG1">'למילוי  כולל כסף'!$A$1003:$B$1006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6" i="11" l="1"/>
  <c r="H186" i="11"/>
  <c r="I186" i="11"/>
  <c r="G83" i="11"/>
  <c r="H83" i="11"/>
  <c r="I83" i="11"/>
  <c r="G189" i="11"/>
  <c r="H189" i="11"/>
  <c r="I189" i="11"/>
  <c r="G188" i="11"/>
  <c r="H188" i="11"/>
  <c r="I188" i="11"/>
  <c r="G187" i="11"/>
  <c r="H187" i="11"/>
  <c r="I187" i="11"/>
  <c r="G185" i="11"/>
  <c r="H185" i="11"/>
  <c r="I185" i="11"/>
  <c r="G184" i="11"/>
  <c r="H184" i="11"/>
  <c r="I184" i="11"/>
  <c r="G183" i="11"/>
  <c r="H183" i="11"/>
  <c r="I183" i="11"/>
  <c r="G182" i="11"/>
  <c r="H182" i="11"/>
  <c r="I182" i="11"/>
  <c r="G181" i="11"/>
  <c r="H181" i="11"/>
  <c r="I181" i="11"/>
  <c r="G180" i="11"/>
  <c r="H180" i="11"/>
  <c r="I180" i="11"/>
  <c r="G179" i="11"/>
  <c r="H179" i="11"/>
  <c r="I179" i="11"/>
  <c r="G178" i="11"/>
  <c r="H178" i="11"/>
  <c r="I178" i="11"/>
  <c r="G177" i="11"/>
  <c r="H177" i="11"/>
  <c r="I177" i="11"/>
  <c r="G176" i="11"/>
  <c r="H176" i="11"/>
  <c r="I176" i="11"/>
  <c r="G175" i="11"/>
  <c r="H175" i="11"/>
  <c r="I175" i="11"/>
  <c r="G174" i="11"/>
  <c r="H174" i="11"/>
  <c r="I174" i="11"/>
  <c r="G173" i="11"/>
  <c r="H173" i="11"/>
  <c r="I173" i="11"/>
  <c r="G172" i="11"/>
  <c r="H172" i="11"/>
  <c r="I172" i="11"/>
  <c r="G171" i="11"/>
  <c r="H171" i="11"/>
  <c r="I171" i="11"/>
  <c r="G170" i="11"/>
  <c r="H170" i="11"/>
  <c r="I170" i="11"/>
  <c r="G169" i="11"/>
  <c r="H169" i="11"/>
  <c r="I169" i="11"/>
  <c r="G168" i="11"/>
  <c r="H168" i="11"/>
  <c r="I168" i="11"/>
  <c r="G167" i="11"/>
  <c r="H167" i="11"/>
  <c r="I167" i="11"/>
  <c r="G166" i="11"/>
  <c r="H166" i="11"/>
  <c r="I166" i="11"/>
  <c r="G239" i="11"/>
  <c r="H239" i="11"/>
  <c r="I239" i="11"/>
  <c r="G238" i="11"/>
  <c r="H238" i="11"/>
  <c r="I238" i="11"/>
  <c r="G237" i="11"/>
  <c r="H237" i="11"/>
  <c r="I237" i="11"/>
  <c r="G236" i="11"/>
  <c r="H236" i="11"/>
  <c r="I236" i="11"/>
  <c r="G235" i="11"/>
  <c r="H235" i="11"/>
  <c r="I235" i="11"/>
  <c r="G234" i="11"/>
  <c r="H234" i="11"/>
  <c r="I234" i="11"/>
  <c r="G233" i="11"/>
  <c r="H233" i="11"/>
  <c r="I233" i="11"/>
  <c r="G232" i="11"/>
  <c r="H232" i="11"/>
  <c r="I232" i="11"/>
  <c r="G231" i="11"/>
  <c r="H231" i="11"/>
  <c r="I231" i="11"/>
  <c r="G230" i="11"/>
  <c r="H230" i="11"/>
  <c r="I230" i="11"/>
  <c r="G229" i="11"/>
  <c r="H229" i="11"/>
  <c r="I229" i="11"/>
  <c r="G228" i="11"/>
  <c r="H228" i="11"/>
  <c r="I228" i="11"/>
  <c r="G227" i="11"/>
  <c r="H227" i="11"/>
  <c r="I227" i="11"/>
  <c r="G226" i="11"/>
  <c r="H226" i="11"/>
  <c r="I226" i="11"/>
  <c r="G225" i="11"/>
  <c r="H225" i="11"/>
  <c r="I225" i="11"/>
  <c r="G224" i="11"/>
  <c r="H224" i="11"/>
  <c r="I224" i="11"/>
  <c r="G223" i="11"/>
  <c r="H223" i="11"/>
  <c r="I223" i="11"/>
  <c r="G222" i="11"/>
  <c r="H222" i="11"/>
  <c r="I222" i="11"/>
  <c r="G221" i="11"/>
  <c r="H221" i="11"/>
  <c r="I221" i="11"/>
  <c r="G220" i="11"/>
  <c r="H220" i="11"/>
  <c r="I220" i="11"/>
  <c r="G219" i="11"/>
  <c r="H219" i="11"/>
  <c r="I219" i="11"/>
  <c r="G218" i="11"/>
  <c r="H218" i="11"/>
  <c r="I218" i="11"/>
  <c r="G217" i="11"/>
  <c r="H217" i="11"/>
  <c r="I217" i="11"/>
  <c r="G216" i="11"/>
  <c r="H216" i="11"/>
  <c r="I216" i="11"/>
  <c r="G215" i="11"/>
  <c r="H215" i="11"/>
  <c r="I215" i="11"/>
  <c r="G214" i="11"/>
  <c r="H214" i="11"/>
  <c r="I214" i="11"/>
  <c r="G213" i="11"/>
  <c r="H213" i="11"/>
  <c r="I213" i="11"/>
  <c r="G212" i="11"/>
  <c r="H212" i="11"/>
  <c r="I212" i="11"/>
  <c r="G211" i="11"/>
  <c r="H211" i="11"/>
  <c r="I211" i="11"/>
  <c r="G210" i="11"/>
  <c r="H210" i="11"/>
  <c r="I210" i="11"/>
  <c r="G209" i="11"/>
  <c r="H209" i="11"/>
  <c r="I209" i="11"/>
  <c r="G208" i="11"/>
  <c r="H208" i="11"/>
  <c r="I208" i="11"/>
  <c r="G207" i="11"/>
  <c r="H207" i="11"/>
  <c r="I207" i="11"/>
  <c r="G206" i="11"/>
  <c r="H206" i="11"/>
  <c r="I206" i="11"/>
  <c r="G205" i="11"/>
  <c r="H205" i="11"/>
  <c r="I205" i="11"/>
  <c r="G204" i="11"/>
  <c r="H204" i="11"/>
  <c r="I204" i="11"/>
  <c r="G203" i="11"/>
  <c r="H203" i="11"/>
  <c r="I203" i="11"/>
  <c r="G202" i="11"/>
  <c r="H202" i="11"/>
  <c r="I202" i="11"/>
  <c r="G201" i="11"/>
  <c r="H201" i="11"/>
  <c r="I201" i="11"/>
  <c r="G200" i="11"/>
  <c r="H200" i="11"/>
  <c r="I200" i="11"/>
  <c r="G199" i="11"/>
  <c r="H199" i="11"/>
  <c r="I199" i="11"/>
  <c r="G198" i="11"/>
  <c r="H198" i="11"/>
  <c r="I198" i="11"/>
  <c r="G197" i="11"/>
  <c r="H197" i="11"/>
  <c r="I197" i="11"/>
  <c r="G196" i="11"/>
  <c r="H196" i="11"/>
  <c r="I196" i="11"/>
  <c r="G195" i="11"/>
  <c r="H195" i="11"/>
  <c r="I195" i="11"/>
  <c r="G194" i="11"/>
  <c r="H194" i="11"/>
  <c r="I194" i="11"/>
  <c r="G193" i="11"/>
  <c r="H193" i="11"/>
  <c r="I193" i="11"/>
  <c r="G192" i="11"/>
  <c r="H192" i="11"/>
  <c r="I192" i="11"/>
  <c r="G191" i="11"/>
  <c r="H191" i="11"/>
  <c r="I191" i="11"/>
  <c r="G190" i="11"/>
  <c r="H190" i="11"/>
  <c r="I190" i="11"/>
  <c r="G165" i="11"/>
  <c r="H165" i="11"/>
  <c r="I165" i="11"/>
  <c r="G164" i="11"/>
  <c r="H164" i="11"/>
  <c r="I164" i="11"/>
  <c r="G163" i="11"/>
  <c r="H163" i="11"/>
  <c r="I163" i="11"/>
  <c r="G162" i="11"/>
  <c r="H162" i="11"/>
  <c r="I162" i="11"/>
  <c r="G161" i="11"/>
  <c r="H161" i="11"/>
  <c r="I161" i="11"/>
  <c r="G160" i="11"/>
  <c r="H160" i="11"/>
  <c r="I160" i="11"/>
  <c r="G159" i="11"/>
  <c r="H159" i="11"/>
  <c r="I159" i="11"/>
  <c r="G158" i="11"/>
  <c r="H158" i="11"/>
  <c r="I158" i="11"/>
  <c r="G157" i="11"/>
  <c r="H157" i="11"/>
  <c r="I157" i="11"/>
  <c r="G156" i="11"/>
  <c r="H156" i="11"/>
  <c r="I156" i="11"/>
  <c r="G155" i="11"/>
  <c r="H155" i="11"/>
  <c r="I155" i="11"/>
  <c r="G154" i="11"/>
  <c r="H154" i="11"/>
  <c r="I154" i="11"/>
  <c r="G153" i="11"/>
  <c r="H153" i="11"/>
  <c r="I153" i="11"/>
  <c r="G152" i="11"/>
  <c r="H152" i="11"/>
  <c r="I152" i="11"/>
  <c r="G151" i="11"/>
  <c r="H151" i="11"/>
  <c r="I151" i="11"/>
  <c r="G150" i="11"/>
  <c r="H150" i="11"/>
  <c r="I150" i="11"/>
  <c r="G149" i="11"/>
  <c r="H149" i="11"/>
  <c r="I149" i="11"/>
  <c r="G148" i="11"/>
  <c r="H148" i="11"/>
  <c r="I148" i="11"/>
  <c r="G147" i="11"/>
  <c r="H147" i="11"/>
  <c r="I147" i="11"/>
  <c r="G146" i="11"/>
  <c r="H146" i="11"/>
  <c r="I146" i="11"/>
  <c r="G145" i="11"/>
  <c r="H145" i="11"/>
  <c r="I145" i="11"/>
  <c r="G144" i="11"/>
  <c r="H144" i="11"/>
  <c r="I144" i="11"/>
  <c r="G143" i="11"/>
  <c r="H143" i="11"/>
  <c r="I143" i="11"/>
  <c r="G142" i="11"/>
  <c r="H142" i="11"/>
  <c r="I142" i="11"/>
  <c r="G141" i="11"/>
  <c r="H141" i="11"/>
  <c r="I141" i="11"/>
  <c r="G140" i="11"/>
  <c r="H140" i="11"/>
  <c r="I140" i="11"/>
  <c r="G139" i="11"/>
  <c r="H139" i="11"/>
  <c r="I139" i="11"/>
  <c r="G138" i="11"/>
  <c r="H138" i="11"/>
  <c r="I138" i="11"/>
  <c r="G137" i="11"/>
  <c r="H137" i="11"/>
  <c r="I137" i="11"/>
  <c r="G136" i="11"/>
  <c r="H136" i="11"/>
  <c r="I136" i="11"/>
  <c r="G135" i="11"/>
  <c r="H135" i="11"/>
  <c r="I135" i="11"/>
  <c r="G134" i="11"/>
  <c r="H134" i="11"/>
  <c r="I134" i="11"/>
  <c r="G133" i="11"/>
  <c r="H133" i="11"/>
  <c r="I133" i="11"/>
  <c r="G132" i="11"/>
  <c r="H132" i="11"/>
  <c r="I132" i="11"/>
  <c r="G131" i="11"/>
  <c r="H131" i="11"/>
  <c r="I131" i="11"/>
  <c r="G130" i="11"/>
  <c r="H130" i="11"/>
  <c r="I130" i="11"/>
  <c r="G129" i="11"/>
  <c r="H129" i="11"/>
  <c r="I129" i="11"/>
  <c r="G128" i="11"/>
  <c r="H128" i="11"/>
  <c r="I128" i="11"/>
  <c r="G127" i="11"/>
  <c r="H127" i="11"/>
  <c r="I127" i="11"/>
  <c r="G126" i="11"/>
  <c r="H126" i="11"/>
  <c r="I126" i="11"/>
  <c r="G125" i="11"/>
  <c r="H125" i="11"/>
  <c r="I125" i="11"/>
  <c r="G124" i="11"/>
  <c r="H124" i="11"/>
  <c r="I124" i="11"/>
  <c r="G123" i="11"/>
  <c r="H123" i="11"/>
  <c r="I123" i="11"/>
  <c r="G122" i="11"/>
  <c r="H122" i="11"/>
  <c r="I122" i="11"/>
  <c r="G121" i="11"/>
  <c r="H121" i="11"/>
  <c r="I121" i="11"/>
  <c r="G120" i="11"/>
  <c r="H120" i="11"/>
  <c r="I120" i="11"/>
  <c r="G119" i="11"/>
  <c r="H119" i="11"/>
  <c r="I119" i="11"/>
  <c r="G118" i="11"/>
  <c r="H118" i="11"/>
  <c r="I118" i="11"/>
  <c r="G117" i="11"/>
  <c r="H117" i="11"/>
  <c r="I117" i="11"/>
  <c r="G116" i="11"/>
  <c r="H116" i="11"/>
  <c r="I116" i="11"/>
  <c r="G115" i="11"/>
  <c r="H115" i="11"/>
  <c r="I115" i="11"/>
  <c r="G114" i="11"/>
  <c r="H114" i="11"/>
  <c r="I114" i="11"/>
  <c r="G113" i="11"/>
  <c r="H113" i="11"/>
  <c r="I113" i="11"/>
  <c r="G112" i="11"/>
  <c r="H112" i="11"/>
  <c r="I112" i="11"/>
  <c r="G111" i="11"/>
  <c r="H111" i="11"/>
  <c r="I111" i="11"/>
  <c r="G110" i="11"/>
  <c r="H110" i="11"/>
  <c r="I110" i="11"/>
  <c r="G109" i="11"/>
  <c r="H109" i="11"/>
  <c r="I109" i="11"/>
  <c r="G108" i="11"/>
  <c r="H108" i="11"/>
  <c r="I108" i="11"/>
  <c r="G107" i="11"/>
  <c r="H107" i="11"/>
  <c r="I107" i="11"/>
  <c r="G106" i="11"/>
  <c r="H106" i="11"/>
  <c r="I106" i="11"/>
  <c r="G105" i="11"/>
  <c r="H105" i="11"/>
  <c r="I105" i="11"/>
  <c r="G104" i="11"/>
  <c r="H104" i="11"/>
  <c r="I104" i="11"/>
  <c r="G103" i="11"/>
  <c r="H103" i="11"/>
  <c r="I103" i="11"/>
  <c r="G102" i="11"/>
  <c r="H102" i="11"/>
  <c r="I102" i="11"/>
  <c r="G101" i="11"/>
  <c r="H101" i="11"/>
  <c r="I101" i="11"/>
  <c r="G100" i="11"/>
  <c r="H100" i="11"/>
  <c r="I100" i="11"/>
  <c r="G99" i="11"/>
  <c r="H99" i="11"/>
  <c r="I99" i="11"/>
  <c r="G98" i="11"/>
  <c r="H98" i="11"/>
  <c r="I98" i="11"/>
  <c r="G97" i="11"/>
  <c r="H97" i="11"/>
  <c r="I97" i="11"/>
  <c r="G96" i="11"/>
  <c r="H96" i="11"/>
  <c r="I96" i="11"/>
  <c r="G95" i="11"/>
  <c r="H95" i="11"/>
  <c r="I95" i="11"/>
  <c r="G94" i="11"/>
  <c r="H94" i="11"/>
  <c r="I94" i="11"/>
  <c r="G93" i="11"/>
  <c r="H93" i="11"/>
  <c r="I93" i="11"/>
  <c r="G92" i="11"/>
  <c r="H92" i="11"/>
  <c r="I92" i="11"/>
  <c r="G91" i="11"/>
  <c r="H91" i="11"/>
  <c r="I91" i="11"/>
  <c r="G90" i="11"/>
  <c r="H90" i="11"/>
  <c r="I90" i="11"/>
  <c r="G89" i="11"/>
  <c r="H89" i="11"/>
  <c r="I89" i="11"/>
  <c r="G88" i="11"/>
  <c r="H88" i="11"/>
  <c r="I88" i="11"/>
  <c r="G87" i="11"/>
  <c r="H87" i="11"/>
  <c r="I87" i="11"/>
  <c r="G86" i="11"/>
  <c r="H86" i="11"/>
  <c r="I86" i="11"/>
  <c r="G85" i="11"/>
  <c r="H85" i="11"/>
  <c r="I85" i="11"/>
  <c r="G84" i="11"/>
  <c r="H84" i="11"/>
  <c r="I84" i="11"/>
  <c r="G82" i="11"/>
  <c r="H82" i="11"/>
  <c r="I82" i="11"/>
  <c r="G81" i="11"/>
  <c r="H81" i="11"/>
  <c r="I81" i="11"/>
  <c r="G80" i="11"/>
  <c r="H80" i="11"/>
  <c r="I80" i="11"/>
  <c r="G79" i="11"/>
  <c r="H79" i="11"/>
  <c r="I79" i="11"/>
  <c r="G78" i="11"/>
  <c r="H78" i="11"/>
  <c r="I78" i="11"/>
  <c r="G77" i="11"/>
  <c r="H77" i="11"/>
  <c r="I77" i="11"/>
  <c r="G76" i="11"/>
  <c r="H76" i="11"/>
  <c r="I76" i="11"/>
  <c r="G75" i="11"/>
  <c r="H75" i="11"/>
  <c r="I75" i="11"/>
  <c r="G74" i="11"/>
  <c r="H74" i="11"/>
  <c r="I74" i="11"/>
  <c r="G73" i="11"/>
  <c r="H73" i="11"/>
  <c r="I73" i="11"/>
  <c r="G72" i="11"/>
  <c r="H72" i="11"/>
  <c r="I72" i="11"/>
  <c r="G71" i="11"/>
  <c r="H71" i="11"/>
  <c r="I71" i="11"/>
  <c r="G70" i="11"/>
  <c r="H70" i="11"/>
  <c r="I70" i="11"/>
  <c r="G69" i="11"/>
  <c r="H69" i="11"/>
  <c r="I69" i="11"/>
  <c r="G68" i="11"/>
  <c r="H68" i="11"/>
  <c r="I68" i="11"/>
  <c r="G67" i="11"/>
  <c r="H67" i="11"/>
  <c r="I67" i="11"/>
  <c r="G66" i="11"/>
  <c r="H66" i="11"/>
  <c r="I66" i="11"/>
  <c r="G65" i="11"/>
  <c r="H65" i="11"/>
  <c r="I65" i="11"/>
  <c r="G64" i="11"/>
  <c r="H64" i="11"/>
  <c r="I64" i="11"/>
  <c r="G63" i="11"/>
  <c r="H63" i="11"/>
  <c r="I63" i="11"/>
  <c r="G62" i="11"/>
  <c r="H62" i="11"/>
  <c r="I62" i="11"/>
  <c r="G61" i="11"/>
  <c r="H61" i="11"/>
  <c r="I61" i="11"/>
  <c r="G60" i="11"/>
  <c r="H60" i="11"/>
  <c r="I60" i="11"/>
  <c r="G59" i="11"/>
  <c r="H59" i="11"/>
  <c r="I59" i="11"/>
  <c r="G58" i="11"/>
  <c r="H58" i="11"/>
  <c r="I58" i="11"/>
  <c r="G57" i="11"/>
  <c r="H57" i="11"/>
  <c r="I57" i="11"/>
  <c r="G56" i="11"/>
  <c r="H56" i="11"/>
  <c r="I56" i="11"/>
  <c r="G55" i="11"/>
  <c r="H55" i="11"/>
  <c r="I55" i="11"/>
  <c r="G54" i="11"/>
  <c r="H54" i="11"/>
  <c r="I54" i="11"/>
  <c r="G53" i="11"/>
  <c r="H53" i="11"/>
  <c r="I53" i="11"/>
  <c r="G52" i="11"/>
  <c r="H52" i="11"/>
  <c r="I52" i="11"/>
  <c r="G51" i="11"/>
  <c r="H51" i="11"/>
  <c r="I51" i="11"/>
  <c r="G50" i="11"/>
  <c r="H50" i="11"/>
  <c r="I50" i="11"/>
  <c r="G49" i="11"/>
  <c r="H49" i="11"/>
  <c r="I49" i="11"/>
  <c r="G48" i="11"/>
  <c r="H48" i="11"/>
  <c r="I48" i="11"/>
  <c r="G47" i="11"/>
  <c r="H47" i="11"/>
  <c r="I47" i="11"/>
  <c r="G46" i="11"/>
  <c r="H46" i="11"/>
  <c r="I46" i="11"/>
  <c r="G45" i="11"/>
  <c r="H45" i="11"/>
  <c r="I45" i="11"/>
  <c r="G44" i="11"/>
  <c r="H44" i="11"/>
  <c r="I44" i="11"/>
  <c r="G43" i="11"/>
  <c r="H43" i="11"/>
  <c r="I43" i="11"/>
  <c r="G42" i="11"/>
  <c r="H42" i="11"/>
  <c r="I42" i="11"/>
  <c r="G41" i="11"/>
  <c r="H41" i="11"/>
  <c r="I41" i="11"/>
  <c r="G40" i="11"/>
  <c r="H40" i="11"/>
  <c r="I40" i="11"/>
  <c r="G39" i="11"/>
  <c r="H39" i="11"/>
  <c r="I39" i="11"/>
  <c r="G38" i="11"/>
  <c r="H38" i="11"/>
  <c r="I38" i="11"/>
  <c r="G37" i="11"/>
  <c r="H37" i="11"/>
  <c r="I37" i="11"/>
  <c r="G36" i="11"/>
  <c r="H36" i="11"/>
  <c r="I36" i="11"/>
  <c r="G35" i="11"/>
  <c r="H35" i="11"/>
  <c r="I35" i="11"/>
  <c r="G34" i="11"/>
  <c r="H34" i="11"/>
  <c r="I34" i="11"/>
  <c r="G33" i="11"/>
  <c r="H33" i="11"/>
  <c r="I33" i="11"/>
  <c r="G32" i="11"/>
  <c r="H32" i="11"/>
  <c r="I32" i="11"/>
  <c r="G31" i="11"/>
  <c r="H31" i="11"/>
  <c r="I31" i="11"/>
  <c r="G30" i="11"/>
  <c r="H30" i="11"/>
  <c r="I30" i="11"/>
  <c r="G29" i="11"/>
  <c r="H29" i="11"/>
  <c r="I29" i="11"/>
  <c r="G28" i="11"/>
  <c r="H28" i="11"/>
  <c r="I28" i="11"/>
  <c r="G27" i="11"/>
  <c r="H27" i="11"/>
  <c r="I27" i="11"/>
  <c r="G26" i="11"/>
  <c r="H26" i="11"/>
  <c r="I26" i="11"/>
  <c r="G25" i="11"/>
  <c r="H25" i="11"/>
  <c r="I25" i="11"/>
  <c r="G24" i="11"/>
  <c r="H24" i="11"/>
  <c r="I24" i="11"/>
  <c r="G23" i="11"/>
  <c r="H23" i="11"/>
  <c r="I23" i="11"/>
  <c r="G22" i="11"/>
  <c r="H22" i="11"/>
  <c r="I22" i="11"/>
  <c r="G21" i="11"/>
  <c r="H21" i="11"/>
  <c r="I21" i="11"/>
  <c r="G20" i="11"/>
  <c r="H20" i="11"/>
  <c r="I20" i="11"/>
  <c r="G19" i="11"/>
  <c r="H19" i="11"/>
  <c r="I19" i="11"/>
  <c r="G18" i="11"/>
  <c r="H18" i="11"/>
  <c r="I18" i="11"/>
  <c r="G17" i="11"/>
  <c r="H17" i="11"/>
  <c r="I17" i="11"/>
  <c r="G15" i="11"/>
  <c r="H15" i="11"/>
  <c r="I15" i="11"/>
  <c r="G16" i="11"/>
  <c r="H16" i="11"/>
  <c r="I16" i="11"/>
  <c r="G14" i="11"/>
  <c r="H14" i="11"/>
  <c r="I14" i="11"/>
  <c r="G13" i="11"/>
  <c r="H13" i="11"/>
  <c r="I13" i="11"/>
  <c r="G12" i="11"/>
  <c r="H12" i="11"/>
  <c r="I12" i="11"/>
  <c r="C241" i="11"/>
  <c r="P509" i="4"/>
  <c r="P508" i="4"/>
  <c r="P507" i="4"/>
  <c r="S509" i="4"/>
  <c r="S508" i="4"/>
  <c r="S507" i="4"/>
  <c r="P3" i="4"/>
  <c r="E515" i="4"/>
  <c r="Q506" i="4"/>
  <c r="S506" i="4"/>
  <c r="Q505" i="4"/>
  <c r="S505" i="4"/>
  <c r="Q504" i="4"/>
  <c r="S504" i="4"/>
  <c r="Q503" i="4"/>
  <c r="S503" i="4"/>
  <c r="Q502" i="4"/>
  <c r="Q501" i="4"/>
  <c r="S501" i="4"/>
  <c r="Q500" i="4"/>
  <c r="S500" i="4"/>
  <c r="Q499" i="4"/>
  <c r="S499" i="4"/>
  <c r="Q498" i="4"/>
  <c r="S498" i="4"/>
  <c r="Q497" i="4"/>
  <c r="S497" i="4"/>
  <c r="Q496" i="4"/>
  <c r="S496" i="4"/>
  <c r="Q495" i="4"/>
  <c r="S495" i="4"/>
  <c r="Q494" i="4"/>
  <c r="S494" i="4"/>
  <c r="Q493" i="4"/>
  <c r="S493" i="4"/>
  <c r="Q492" i="4"/>
  <c r="S492" i="4"/>
  <c r="Q491" i="4"/>
  <c r="S491" i="4"/>
  <c r="Q490" i="4"/>
  <c r="S490" i="4"/>
  <c r="Q489" i="4"/>
  <c r="S489" i="4"/>
  <c r="Q488" i="4"/>
  <c r="S488" i="4"/>
  <c r="Q487" i="4"/>
  <c r="S487" i="4"/>
  <c r="Q486" i="4"/>
  <c r="S486" i="4"/>
  <c r="Q485" i="4"/>
  <c r="S485" i="4"/>
  <c r="Q484" i="4"/>
  <c r="Q483" i="4"/>
  <c r="S483" i="4"/>
  <c r="Q482" i="4"/>
  <c r="S482" i="4"/>
  <c r="Q481" i="4"/>
  <c r="S481" i="4"/>
  <c r="Q480" i="4"/>
  <c r="Q479" i="4"/>
  <c r="S479" i="4"/>
  <c r="Q478" i="4"/>
  <c r="S478" i="4"/>
  <c r="Q477" i="4"/>
  <c r="S477" i="4"/>
  <c r="Q476" i="4"/>
  <c r="Q475" i="4"/>
  <c r="S475" i="4"/>
  <c r="Q474" i="4"/>
  <c r="S474" i="4"/>
  <c r="Q473" i="4"/>
  <c r="Q472" i="4"/>
  <c r="S472" i="4"/>
  <c r="Q471" i="4"/>
  <c r="S471" i="4"/>
  <c r="Q470" i="4"/>
  <c r="S470" i="4"/>
  <c r="Q469" i="4"/>
  <c r="S469" i="4"/>
  <c r="Q468" i="4"/>
  <c r="S468" i="4"/>
  <c r="Q467" i="4"/>
  <c r="S467" i="4"/>
  <c r="Q466" i="4"/>
  <c r="S466" i="4"/>
  <c r="Q465" i="4"/>
  <c r="S465" i="4"/>
  <c r="Q464" i="4"/>
  <c r="Q463" i="4"/>
  <c r="Q462" i="4"/>
  <c r="S462" i="4"/>
  <c r="Q461" i="4"/>
  <c r="S461" i="4"/>
  <c r="Q460" i="4"/>
  <c r="Q459" i="4"/>
  <c r="S459" i="4"/>
  <c r="Q458" i="4"/>
  <c r="S458" i="4"/>
  <c r="Q457" i="4"/>
  <c r="S457" i="4"/>
  <c r="Q456" i="4"/>
  <c r="Q455" i="4"/>
  <c r="S455" i="4"/>
  <c r="Q454" i="4"/>
  <c r="S454" i="4"/>
  <c r="Q453" i="4"/>
  <c r="S453" i="4"/>
  <c r="Q452" i="4"/>
  <c r="S452" i="4"/>
  <c r="Q451" i="4"/>
  <c r="S451" i="4"/>
  <c r="Q450" i="4"/>
  <c r="S450" i="4"/>
  <c r="Q449" i="4"/>
  <c r="Q448" i="4"/>
  <c r="S448" i="4"/>
  <c r="Q447" i="4"/>
  <c r="S447" i="4"/>
  <c r="Q446" i="4"/>
  <c r="Q445" i="4"/>
  <c r="Q444" i="4"/>
  <c r="S444" i="4"/>
  <c r="Q443" i="4"/>
  <c r="S443" i="4"/>
  <c r="Q442" i="4"/>
  <c r="S442" i="4"/>
  <c r="Q441" i="4"/>
  <c r="Q440" i="4"/>
  <c r="Q439" i="4"/>
  <c r="S439" i="4"/>
  <c r="Q438" i="4"/>
  <c r="S438" i="4"/>
  <c r="Q437" i="4"/>
  <c r="S437" i="4"/>
  <c r="Q436" i="4"/>
  <c r="Q435" i="4"/>
  <c r="Q434" i="4"/>
  <c r="S434" i="4"/>
  <c r="Q433" i="4"/>
  <c r="S433" i="4"/>
  <c r="Q432" i="4"/>
  <c r="S432" i="4"/>
  <c r="Q431" i="4"/>
  <c r="S431" i="4"/>
  <c r="Q430" i="4"/>
  <c r="S430" i="4"/>
  <c r="Q429" i="4"/>
  <c r="S429" i="4"/>
  <c r="Q428" i="4"/>
  <c r="S428" i="4"/>
  <c r="Q427" i="4"/>
  <c r="S427" i="4"/>
  <c r="Q426" i="4"/>
  <c r="S426" i="4"/>
  <c r="Q425" i="4"/>
  <c r="S425" i="4"/>
  <c r="Q424" i="4"/>
  <c r="S424" i="4"/>
  <c r="Q423" i="4"/>
  <c r="S423" i="4"/>
  <c r="Q422" i="4"/>
  <c r="S422" i="4"/>
  <c r="Q421" i="4"/>
  <c r="S421" i="4"/>
  <c r="Q420" i="4"/>
  <c r="S420" i="4"/>
  <c r="Q419" i="4"/>
  <c r="S419" i="4"/>
  <c r="Q418" i="4"/>
  <c r="S418" i="4"/>
  <c r="Q417" i="4"/>
  <c r="S417" i="4"/>
  <c r="Q416" i="4"/>
  <c r="S416" i="4"/>
  <c r="Q415" i="4"/>
  <c r="S415" i="4"/>
  <c r="Q414" i="4"/>
  <c r="S414" i="4"/>
  <c r="Q413" i="4"/>
  <c r="S413" i="4"/>
  <c r="Q412" i="4"/>
  <c r="Q411" i="4"/>
  <c r="S411" i="4"/>
  <c r="Q410" i="4"/>
  <c r="S410" i="4"/>
  <c r="Q409" i="4"/>
  <c r="S409" i="4"/>
  <c r="Q408" i="4"/>
  <c r="S408" i="4"/>
  <c r="Q407" i="4"/>
  <c r="S407" i="4"/>
  <c r="Q406" i="4"/>
  <c r="S406" i="4"/>
  <c r="Q405" i="4"/>
  <c r="S405" i="4"/>
  <c r="Q404" i="4"/>
  <c r="S404" i="4"/>
  <c r="Q403" i="4"/>
  <c r="S403" i="4"/>
  <c r="Q402" i="4"/>
  <c r="S402" i="4"/>
  <c r="Q401" i="4"/>
  <c r="Q400" i="4"/>
  <c r="S400" i="4"/>
  <c r="Q399" i="4"/>
  <c r="S399" i="4"/>
  <c r="Q398" i="4"/>
  <c r="S398" i="4"/>
  <c r="Q397" i="4"/>
  <c r="S397" i="4"/>
  <c r="Q396" i="4"/>
  <c r="S396" i="4"/>
  <c r="Q395" i="4"/>
  <c r="S395" i="4"/>
  <c r="Q394" i="4"/>
  <c r="S394" i="4"/>
  <c r="Q393" i="4"/>
  <c r="S393" i="4"/>
  <c r="Q392" i="4"/>
  <c r="S392" i="4"/>
  <c r="Q391" i="4"/>
  <c r="S391" i="4"/>
  <c r="Q390" i="4"/>
  <c r="S390" i="4"/>
  <c r="Q389" i="4"/>
  <c r="Q388" i="4"/>
  <c r="S388" i="4"/>
  <c r="Q387" i="4"/>
  <c r="S387" i="4"/>
  <c r="Q386" i="4"/>
  <c r="S386" i="4"/>
  <c r="Q385" i="4"/>
  <c r="Q384" i="4"/>
  <c r="Q383" i="4"/>
  <c r="S383" i="4"/>
  <c r="Q382" i="4"/>
  <c r="S382" i="4"/>
  <c r="Q381" i="4"/>
  <c r="Q380" i="4"/>
  <c r="S380" i="4"/>
  <c r="Q378" i="4"/>
  <c r="Q377" i="4"/>
  <c r="S377" i="4"/>
  <c r="Q376" i="4"/>
  <c r="Q375" i="4"/>
  <c r="S375" i="4"/>
  <c r="Q374" i="4"/>
  <c r="Q373" i="4"/>
  <c r="Q372" i="4"/>
  <c r="Q371" i="4"/>
  <c r="Q370" i="4"/>
  <c r="S370" i="4"/>
  <c r="Q369" i="4"/>
  <c r="S369" i="4"/>
  <c r="Q368" i="4"/>
  <c r="Q367" i="4"/>
  <c r="S367" i="4"/>
  <c r="Q366" i="4"/>
  <c r="S366" i="4"/>
  <c r="Q365" i="4"/>
  <c r="S365" i="4"/>
  <c r="Q364" i="4"/>
  <c r="S364" i="4"/>
  <c r="Q363" i="4"/>
  <c r="S363" i="4"/>
  <c r="Q362" i="4"/>
  <c r="S362" i="4"/>
  <c r="Q361" i="4"/>
  <c r="S361" i="4"/>
  <c r="Q360" i="4"/>
  <c r="S360" i="4"/>
  <c r="Q359" i="4"/>
  <c r="S359" i="4"/>
  <c r="Q358" i="4"/>
  <c r="S358" i="4"/>
  <c r="Q357" i="4"/>
  <c r="S357" i="4"/>
  <c r="Q356" i="4"/>
  <c r="S356" i="4"/>
  <c r="Q355" i="4"/>
  <c r="S355" i="4"/>
  <c r="Q354" i="4"/>
  <c r="S354" i="4"/>
  <c r="Q353" i="4"/>
  <c r="Q352" i="4"/>
  <c r="S352" i="4"/>
  <c r="Q351" i="4"/>
  <c r="S351" i="4"/>
  <c r="Q350" i="4"/>
  <c r="S350" i="4"/>
  <c r="Q349" i="4"/>
  <c r="S349" i="4"/>
  <c r="Q348" i="4"/>
  <c r="S348" i="4"/>
  <c r="Q347" i="4"/>
  <c r="S347" i="4"/>
  <c r="Q346" i="4"/>
  <c r="S346" i="4"/>
  <c r="Q345" i="4"/>
  <c r="S345" i="4"/>
  <c r="Q344" i="4"/>
  <c r="S344" i="4"/>
  <c r="Q343" i="4"/>
  <c r="S343" i="4"/>
  <c r="Q342" i="4"/>
  <c r="S342" i="4"/>
  <c r="Q341" i="4"/>
  <c r="S341" i="4"/>
  <c r="Q340" i="4"/>
  <c r="S340" i="4"/>
  <c r="Q339" i="4"/>
  <c r="S339" i="4"/>
  <c r="Q338" i="4"/>
  <c r="S338" i="4"/>
  <c r="Q337" i="4"/>
  <c r="S337" i="4"/>
  <c r="Q336" i="4"/>
  <c r="S336" i="4"/>
  <c r="Q335" i="4"/>
  <c r="S335" i="4"/>
  <c r="Q334" i="4"/>
  <c r="S334" i="4"/>
  <c r="Q333" i="4"/>
  <c r="S333" i="4"/>
  <c r="Q332" i="4"/>
  <c r="S332" i="4"/>
  <c r="Q331" i="4"/>
  <c r="S331" i="4"/>
  <c r="Q330" i="4"/>
  <c r="S330" i="4"/>
  <c r="Q329" i="4"/>
  <c r="S329" i="4"/>
  <c r="Q328" i="4"/>
  <c r="S328" i="4"/>
  <c r="Q327" i="4"/>
  <c r="S327" i="4"/>
  <c r="Q326" i="4"/>
  <c r="S326" i="4"/>
  <c r="Q325" i="4"/>
  <c r="S325" i="4"/>
  <c r="Q324" i="4"/>
  <c r="S324" i="4"/>
  <c r="Q323" i="4"/>
  <c r="S323" i="4"/>
  <c r="Q321" i="4"/>
  <c r="S321" i="4"/>
  <c r="Q320" i="4"/>
  <c r="S320" i="4"/>
  <c r="Q319" i="4"/>
  <c r="S319" i="4"/>
  <c r="Q318" i="4"/>
  <c r="S318" i="4"/>
  <c r="Q317" i="4"/>
  <c r="S317" i="4"/>
  <c r="Q316" i="4"/>
  <c r="S316" i="4"/>
  <c r="Q315" i="4"/>
  <c r="S315" i="4"/>
  <c r="Q314" i="4"/>
  <c r="S314" i="4"/>
  <c r="Q313" i="4"/>
  <c r="S313" i="4"/>
  <c r="Q312" i="4"/>
  <c r="S312" i="4"/>
  <c r="Q309" i="4"/>
  <c r="Q308" i="4"/>
  <c r="S308" i="4"/>
  <c r="Q307" i="4"/>
  <c r="S307" i="4"/>
  <c r="Q306" i="4"/>
  <c r="S306" i="4"/>
  <c r="Q305" i="4"/>
  <c r="Q304" i="4"/>
  <c r="S304" i="4"/>
  <c r="Q303" i="4"/>
  <c r="S303" i="4"/>
  <c r="Q302" i="4"/>
  <c r="S302" i="4"/>
  <c r="Q301" i="4"/>
  <c r="Q300" i="4"/>
  <c r="S300" i="4"/>
  <c r="Q299" i="4"/>
  <c r="Q298" i="4"/>
  <c r="S298" i="4"/>
  <c r="Q297" i="4"/>
  <c r="S297" i="4"/>
  <c r="Q296" i="4"/>
  <c r="S296" i="4"/>
  <c r="Q295" i="4"/>
  <c r="S295" i="4"/>
  <c r="Q294" i="4"/>
  <c r="S294" i="4"/>
  <c r="Q293" i="4"/>
  <c r="S293" i="4"/>
  <c r="Q292" i="4"/>
  <c r="S292" i="4"/>
  <c r="Q291" i="4"/>
  <c r="S291" i="4"/>
  <c r="Q290" i="4"/>
  <c r="S290" i="4"/>
  <c r="Q289" i="4"/>
  <c r="Q288" i="4"/>
  <c r="S288" i="4"/>
  <c r="Q287" i="4"/>
  <c r="S287" i="4"/>
  <c r="Q286" i="4"/>
  <c r="S286" i="4"/>
  <c r="Q285" i="4"/>
  <c r="S285" i="4"/>
  <c r="Q284" i="4"/>
  <c r="S284" i="4"/>
  <c r="Q283" i="4"/>
  <c r="S283" i="4"/>
  <c r="Q282" i="4"/>
  <c r="Q281" i="4"/>
  <c r="Q280" i="4"/>
  <c r="S280" i="4"/>
  <c r="Q279" i="4"/>
  <c r="Q278" i="4"/>
  <c r="S278" i="4"/>
  <c r="Q277" i="4"/>
  <c r="S277" i="4"/>
  <c r="Q276" i="4"/>
  <c r="S276" i="4"/>
  <c r="Q275" i="4"/>
  <c r="S275" i="4"/>
  <c r="Q274" i="4"/>
  <c r="S274" i="4"/>
  <c r="Q273" i="4"/>
  <c r="S273" i="4"/>
  <c r="Q272" i="4"/>
  <c r="S272" i="4"/>
  <c r="Q271" i="4"/>
  <c r="S271" i="4"/>
  <c r="Q270" i="4"/>
  <c r="S270" i="4"/>
  <c r="Q269" i="4"/>
  <c r="S269" i="4"/>
  <c r="Q268" i="4"/>
  <c r="S268" i="4"/>
  <c r="Q267" i="4"/>
  <c r="S267" i="4"/>
  <c r="Q266" i="4"/>
  <c r="S266" i="4"/>
  <c r="Q265" i="4"/>
  <c r="S265" i="4"/>
  <c r="Q264" i="4"/>
  <c r="S264" i="4"/>
  <c r="Q263" i="4"/>
  <c r="S263" i="4"/>
  <c r="Q262" i="4"/>
  <c r="S262" i="4"/>
  <c r="Q261" i="4"/>
  <c r="S261" i="4"/>
  <c r="Q260" i="4"/>
  <c r="S260" i="4"/>
  <c r="Q259" i="4"/>
  <c r="S259" i="4"/>
  <c r="Q258" i="4"/>
  <c r="S258" i="4"/>
  <c r="Q257" i="4"/>
  <c r="S257" i="4"/>
  <c r="Q256" i="4"/>
  <c r="S256" i="4"/>
  <c r="Q255" i="4"/>
  <c r="S255" i="4"/>
  <c r="Q254" i="4"/>
  <c r="S254" i="4"/>
  <c r="Q253" i="4"/>
  <c r="S253" i="4"/>
  <c r="Q252" i="4"/>
  <c r="S252" i="4"/>
  <c r="Q251" i="4"/>
  <c r="S251" i="4"/>
  <c r="Q250" i="4"/>
  <c r="S250" i="4"/>
  <c r="Q249" i="4"/>
  <c r="S249" i="4"/>
  <c r="Q248" i="4"/>
  <c r="S248" i="4"/>
  <c r="Q247" i="4"/>
  <c r="S247" i="4"/>
  <c r="Q246" i="4"/>
  <c r="S246" i="4"/>
  <c r="Q245" i="4"/>
  <c r="S245" i="4"/>
  <c r="Q244" i="4"/>
  <c r="S244" i="4"/>
  <c r="Q243" i="4"/>
  <c r="S243" i="4"/>
  <c r="Q242" i="4"/>
  <c r="S242" i="4"/>
  <c r="Q241" i="4"/>
  <c r="S241" i="4"/>
  <c r="Q240" i="4"/>
  <c r="S240" i="4"/>
  <c r="Q239" i="4"/>
  <c r="S239" i="4"/>
  <c r="Q238" i="4"/>
  <c r="S238" i="4"/>
  <c r="Q237" i="4"/>
  <c r="S237" i="4"/>
  <c r="Q236" i="4"/>
  <c r="S236" i="4"/>
  <c r="Q235" i="4"/>
  <c r="S235" i="4"/>
  <c r="Q234" i="4"/>
  <c r="S234" i="4"/>
  <c r="Q233" i="4"/>
  <c r="S233" i="4"/>
  <c r="Q232" i="4"/>
  <c r="S232" i="4"/>
  <c r="Q231" i="4"/>
  <c r="S231" i="4"/>
  <c r="Q230" i="4"/>
  <c r="S230" i="4"/>
  <c r="Q229" i="4"/>
  <c r="S229" i="4"/>
  <c r="Q228" i="4"/>
  <c r="S228" i="4"/>
  <c r="Q227" i="4"/>
  <c r="S227" i="4"/>
  <c r="Q226" i="4"/>
  <c r="S226" i="4"/>
  <c r="Q225" i="4"/>
  <c r="S225" i="4"/>
  <c r="Q224" i="4"/>
  <c r="S224" i="4"/>
  <c r="Q223" i="4"/>
  <c r="S223" i="4"/>
  <c r="Q222" i="4"/>
  <c r="S222" i="4"/>
  <c r="Q221" i="4"/>
  <c r="S221" i="4"/>
  <c r="Q220" i="4"/>
  <c r="S220" i="4"/>
  <c r="Q219" i="4"/>
  <c r="S219" i="4"/>
  <c r="Q218" i="4"/>
  <c r="S218" i="4"/>
  <c r="Q217" i="4"/>
  <c r="Q216" i="4"/>
  <c r="S216" i="4"/>
  <c r="Q215" i="4"/>
  <c r="S215" i="4"/>
  <c r="Q214" i="4"/>
  <c r="S214" i="4"/>
  <c r="Q213" i="4"/>
  <c r="S213" i="4"/>
  <c r="Q212" i="4"/>
  <c r="Q211" i="4"/>
  <c r="S211" i="4"/>
  <c r="Q210" i="4"/>
  <c r="S210" i="4"/>
  <c r="Q209" i="4"/>
  <c r="S209" i="4"/>
  <c r="Q208" i="4"/>
  <c r="S208" i="4"/>
  <c r="Q207" i="4"/>
  <c r="S207" i="4"/>
  <c r="Q206" i="4"/>
  <c r="S206" i="4"/>
  <c r="Q205" i="4"/>
  <c r="S205" i="4"/>
  <c r="Q204" i="4"/>
  <c r="S204" i="4"/>
  <c r="Q203" i="4"/>
  <c r="S203" i="4"/>
  <c r="Q202" i="4"/>
  <c r="S202" i="4"/>
  <c r="Q201" i="4"/>
  <c r="Q200" i="4"/>
  <c r="S200" i="4"/>
  <c r="Q199" i="4"/>
  <c r="S199" i="4"/>
  <c r="Q198" i="4"/>
  <c r="S198" i="4"/>
  <c r="Q197" i="4"/>
  <c r="S197" i="4"/>
  <c r="Q196" i="4"/>
  <c r="S196" i="4"/>
  <c r="Q195" i="4"/>
  <c r="S195" i="4"/>
  <c r="Q194" i="4"/>
  <c r="S194" i="4"/>
  <c r="Q193" i="4"/>
  <c r="Q192" i="4"/>
  <c r="S192" i="4"/>
  <c r="Q191" i="4"/>
  <c r="S191" i="4"/>
  <c r="Q190" i="4"/>
  <c r="S190" i="4"/>
  <c r="Q189" i="4"/>
  <c r="S189" i="4"/>
  <c r="Q188" i="4"/>
  <c r="S188" i="4"/>
  <c r="Q187" i="4"/>
  <c r="S187" i="4"/>
  <c r="Q186" i="4"/>
  <c r="S186" i="4"/>
  <c r="Q185" i="4"/>
  <c r="S185" i="4"/>
  <c r="Q184" i="4"/>
  <c r="S184" i="4"/>
  <c r="Q183" i="4"/>
  <c r="S183" i="4"/>
  <c r="Q182" i="4"/>
  <c r="S182" i="4"/>
  <c r="Q181" i="4"/>
  <c r="Q180" i="4"/>
  <c r="S180" i="4"/>
  <c r="Q179" i="4"/>
  <c r="S179" i="4"/>
  <c r="Q178" i="4"/>
  <c r="S178" i="4"/>
  <c r="Q177" i="4"/>
  <c r="S177" i="4"/>
  <c r="Q176" i="4"/>
  <c r="S176" i="4"/>
  <c r="Q175" i="4"/>
  <c r="S175" i="4"/>
  <c r="Q174" i="4"/>
  <c r="S174" i="4"/>
  <c r="Q173" i="4"/>
  <c r="S173" i="4"/>
  <c r="Q172" i="4"/>
  <c r="S172" i="4"/>
  <c r="Q171" i="4"/>
  <c r="S171" i="4"/>
  <c r="Q170" i="4"/>
  <c r="S170" i="4"/>
  <c r="Q169" i="4"/>
  <c r="S169" i="4"/>
  <c r="Q168" i="4"/>
  <c r="S168" i="4"/>
  <c r="Q167" i="4"/>
  <c r="S167" i="4"/>
  <c r="Q166" i="4"/>
  <c r="S166" i="4"/>
  <c r="Q165" i="4"/>
  <c r="Q164" i="4"/>
  <c r="S164" i="4"/>
  <c r="Q163" i="4"/>
  <c r="S163" i="4"/>
  <c r="Q162" i="4"/>
  <c r="S162" i="4"/>
  <c r="Q161" i="4"/>
  <c r="Q160" i="4"/>
  <c r="S160" i="4"/>
  <c r="Q159" i="4"/>
  <c r="S159" i="4"/>
  <c r="Q158" i="4"/>
  <c r="S158" i="4"/>
  <c r="Q157" i="4"/>
  <c r="S157" i="4"/>
  <c r="Q156" i="4"/>
  <c r="S156" i="4"/>
  <c r="Q155" i="4"/>
  <c r="S155" i="4"/>
  <c r="Q154" i="4"/>
  <c r="S154" i="4"/>
  <c r="Q153" i="4"/>
  <c r="S153" i="4"/>
  <c r="Q152" i="4"/>
  <c r="S152" i="4"/>
  <c r="Q151" i="4"/>
  <c r="S151" i="4"/>
  <c r="Q150" i="4"/>
  <c r="S150" i="4"/>
  <c r="Q149" i="4"/>
  <c r="S149" i="4"/>
  <c r="Q148" i="4"/>
  <c r="S148" i="4"/>
  <c r="Q147" i="4"/>
  <c r="S147" i="4"/>
  <c r="Q146" i="4"/>
  <c r="Q145" i="4"/>
  <c r="S145" i="4"/>
  <c r="Q144" i="4"/>
  <c r="S144" i="4"/>
  <c r="Q143" i="4"/>
  <c r="S143" i="4"/>
  <c r="Q142" i="4"/>
  <c r="S142" i="4"/>
  <c r="Q141" i="4"/>
  <c r="S141" i="4"/>
  <c r="Q140" i="4"/>
  <c r="S140" i="4"/>
  <c r="Q139" i="4"/>
  <c r="S139" i="4"/>
  <c r="Q138" i="4"/>
  <c r="Q137" i="4"/>
  <c r="S137" i="4"/>
  <c r="Q136" i="4"/>
  <c r="S136" i="4"/>
  <c r="Q135" i="4"/>
  <c r="S135" i="4"/>
  <c r="Q134" i="4"/>
  <c r="S134" i="4"/>
  <c r="Q133" i="4"/>
  <c r="S133" i="4"/>
  <c r="Q132" i="4"/>
  <c r="S132" i="4"/>
  <c r="Q131" i="4"/>
  <c r="S131" i="4"/>
  <c r="Q130" i="4"/>
  <c r="S130" i="4"/>
  <c r="Q129" i="4"/>
  <c r="S129" i="4"/>
  <c r="Q128" i="4"/>
  <c r="S128" i="4"/>
  <c r="Q127" i="4"/>
  <c r="S127" i="4"/>
  <c r="Q126" i="4"/>
  <c r="S126" i="4"/>
  <c r="Q125" i="4"/>
  <c r="S125" i="4"/>
  <c r="Q124" i="4"/>
  <c r="S124" i="4"/>
  <c r="Q123" i="4"/>
  <c r="S123" i="4"/>
  <c r="Q122" i="4"/>
  <c r="S122" i="4"/>
  <c r="Q121" i="4"/>
  <c r="S121" i="4"/>
  <c r="Q120" i="4"/>
  <c r="S120" i="4"/>
  <c r="Q119" i="4"/>
  <c r="S119" i="4"/>
  <c r="Q118" i="4"/>
  <c r="S118" i="4"/>
  <c r="Q117" i="4"/>
  <c r="S117" i="4"/>
  <c r="Q116" i="4"/>
  <c r="S116" i="4"/>
  <c r="Q115" i="4"/>
  <c r="S115" i="4"/>
  <c r="Q114" i="4"/>
  <c r="S114" i="4"/>
  <c r="Q113" i="4"/>
  <c r="S113" i="4"/>
  <c r="Q112" i="4"/>
  <c r="S112" i="4"/>
  <c r="Q111" i="4"/>
  <c r="Q110" i="4"/>
  <c r="S110" i="4"/>
  <c r="Q109" i="4"/>
  <c r="S109" i="4"/>
  <c r="Q108" i="4"/>
  <c r="S108" i="4"/>
  <c r="Q107" i="4"/>
  <c r="S107" i="4"/>
  <c r="Q106" i="4"/>
  <c r="S106" i="4"/>
  <c r="Q105" i="4"/>
  <c r="S105" i="4"/>
  <c r="Q104" i="4"/>
  <c r="S104" i="4"/>
  <c r="Q103" i="4"/>
  <c r="S103" i="4"/>
  <c r="Q102" i="4"/>
  <c r="S102" i="4"/>
  <c r="Q101" i="4"/>
  <c r="S101" i="4"/>
  <c r="Q100" i="4"/>
  <c r="S100" i="4"/>
  <c r="Q99" i="4"/>
  <c r="S99" i="4"/>
  <c r="Q98" i="4"/>
  <c r="S98" i="4"/>
  <c r="Q97" i="4"/>
  <c r="S97" i="4"/>
  <c r="Q96" i="4"/>
  <c r="S96" i="4"/>
  <c r="Q95" i="4"/>
  <c r="S95" i="4"/>
  <c r="Q94" i="4"/>
  <c r="S94" i="4"/>
  <c r="Q93" i="4"/>
  <c r="S93" i="4"/>
  <c r="Q92" i="4"/>
  <c r="Q91" i="4"/>
  <c r="S91" i="4"/>
  <c r="Q90" i="4"/>
  <c r="S90" i="4"/>
  <c r="Q89" i="4"/>
  <c r="S89" i="4"/>
  <c r="Q88" i="4"/>
  <c r="S88" i="4"/>
  <c r="Q87" i="4"/>
  <c r="S87" i="4"/>
  <c r="Q86" i="4"/>
  <c r="S86" i="4"/>
  <c r="Q85" i="4"/>
  <c r="S85" i="4"/>
  <c r="Q84" i="4"/>
  <c r="S84" i="4"/>
  <c r="Q83" i="4"/>
  <c r="S83" i="4"/>
  <c r="Q82" i="4"/>
  <c r="S82" i="4"/>
  <c r="Q81" i="4"/>
  <c r="S81" i="4"/>
  <c r="Q80" i="4"/>
  <c r="S80" i="4"/>
  <c r="Q79" i="4"/>
  <c r="S79" i="4"/>
  <c r="Q78" i="4"/>
  <c r="S78" i="4"/>
  <c r="Q77" i="4"/>
  <c r="S77" i="4"/>
  <c r="Q76" i="4"/>
  <c r="S76" i="4"/>
  <c r="Q75" i="4"/>
  <c r="S75" i="4"/>
  <c r="Q74" i="4"/>
  <c r="S74" i="4"/>
  <c r="Q73" i="4"/>
  <c r="S73" i="4"/>
  <c r="Q72" i="4"/>
  <c r="S72" i="4"/>
  <c r="Q71" i="4"/>
  <c r="S71" i="4"/>
  <c r="Q70" i="4"/>
  <c r="S70" i="4"/>
  <c r="Q69" i="4"/>
  <c r="Q68" i="4"/>
  <c r="S68" i="4"/>
  <c r="Q67" i="4"/>
  <c r="S67" i="4"/>
  <c r="Q66" i="4"/>
  <c r="S66" i="4"/>
  <c r="Q65" i="4"/>
  <c r="S65" i="4"/>
  <c r="Q64" i="4"/>
  <c r="S64" i="4"/>
  <c r="Q63" i="4"/>
  <c r="S63" i="4"/>
  <c r="Q62" i="4"/>
  <c r="S62" i="4"/>
  <c r="Q61" i="4"/>
  <c r="S61" i="4"/>
  <c r="Q60" i="4"/>
  <c r="S60" i="4"/>
  <c r="Q59" i="4"/>
  <c r="S59" i="4"/>
  <c r="Q58" i="4"/>
  <c r="S58" i="4"/>
  <c r="Q57" i="4"/>
  <c r="S57" i="4"/>
  <c r="Q56" i="4"/>
  <c r="S56" i="4"/>
  <c r="Q55" i="4"/>
  <c r="S55" i="4"/>
  <c r="Q54" i="4"/>
  <c r="S54" i="4"/>
  <c r="Q53" i="4"/>
  <c r="S53" i="4"/>
  <c r="Q52" i="4"/>
  <c r="S52" i="4"/>
  <c r="Q51" i="4"/>
  <c r="S51" i="4"/>
  <c r="Q50" i="4"/>
  <c r="S50" i="4"/>
  <c r="Q49" i="4"/>
  <c r="S49" i="4"/>
  <c r="Q48" i="4"/>
  <c r="S48" i="4"/>
  <c r="Q47" i="4"/>
  <c r="S47" i="4"/>
  <c r="Q46" i="4"/>
  <c r="S46" i="4"/>
  <c r="Q45" i="4"/>
  <c r="S45" i="4"/>
  <c r="Q44" i="4"/>
  <c r="S44" i="4"/>
  <c r="Q43" i="4"/>
  <c r="S43" i="4"/>
  <c r="Q42" i="4"/>
  <c r="S42" i="4"/>
  <c r="Q41" i="4"/>
  <c r="S41" i="4"/>
  <c r="Q40" i="4"/>
  <c r="S40" i="4"/>
  <c r="Q39" i="4"/>
  <c r="S39" i="4"/>
  <c r="Q38" i="4"/>
  <c r="S38" i="4"/>
  <c r="Q37" i="4"/>
  <c r="S37" i="4"/>
  <c r="Q36" i="4"/>
  <c r="S36" i="4"/>
  <c r="Q35" i="4"/>
  <c r="S35" i="4"/>
  <c r="Q34" i="4"/>
  <c r="S34" i="4"/>
  <c r="Q33" i="4"/>
  <c r="S33" i="4"/>
  <c r="Q32" i="4"/>
  <c r="S32" i="4"/>
  <c r="Q31" i="4"/>
  <c r="S31" i="4"/>
  <c r="Q30" i="4"/>
  <c r="S30" i="4"/>
  <c r="Q29" i="4"/>
  <c r="S29" i="4"/>
  <c r="Q28" i="4"/>
  <c r="S28" i="4"/>
  <c r="Q27" i="4"/>
  <c r="S27" i="4"/>
  <c r="Q26" i="4"/>
  <c r="S26" i="4"/>
  <c r="Q25" i="4"/>
  <c r="S25" i="4"/>
  <c r="Q24" i="4"/>
  <c r="S24" i="4"/>
  <c r="Q23" i="4"/>
  <c r="S23" i="4"/>
  <c r="Q22" i="4"/>
  <c r="S22" i="4"/>
  <c r="Q21" i="4"/>
  <c r="S21" i="4"/>
  <c r="Q20" i="4"/>
  <c r="S20" i="4"/>
  <c r="Q19" i="4"/>
  <c r="S19" i="4"/>
  <c r="Q18" i="4"/>
  <c r="S18" i="4"/>
  <c r="Q17" i="4"/>
  <c r="S17" i="4"/>
  <c r="Q16" i="4"/>
  <c r="S16" i="4"/>
  <c r="Q15" i="4"/>
  <c r="S15" i="4"/>
  <c r="Q14" i="4"/>
  <c r="S14" i="4"/>
  <c r="Q13" i="4"/>
  <c r="S13" i="4"/>
  <c r="Q12" i="4"/>
  <c r="S12" i="4"/>
  <c r="Q11" i="4"/>
  <c r="S11" i="4"/>
  <c r="Q10" i="4"/>
  <c r="S10" i="4"/>
  <c r="Q9" i="4"/>
  <c r="S9" i="4"/>
  <c r="Q8" i="4"/>
  <c r="S8" i="4"/>
  <c r="Q7" i="4"/>
  <c r="S7" i="4"/>
  <c r="Q6" i="4"/>
  <c r="S6" i="4"/>
  <c r="Q5" i="4"/>
  <c r="S5" i="4"/>
  <c r="Q4" i="4"/>
  <c r="S4" i="4"/>
  <c r="Q3" i="4"/>
  <c r="S3" i="4"/>
  <c r="S511" i="4"/>
  <c r="S510" i="4"/>
  <c r="P513" i="4"/>
  <c r="P512" i="4"/>
  <c r="P511" i="4"/>
  <c r="P510" i="4"/>
  <c r="B1" i="4"/>
  <c r="C1" i="4"/>
  <c r="E37" i="7"/>
  <c r="E36" i="7"/>
  <c r="E35" i="7"/>
  <c r="E34" i="7"/>
  <c r="E33" i="7"/>
  <c r="E32" i="7"/>
  <c r="E31" i="7"/>
  <c r="E30" i="7"/>
  <c r="E29" i="7"/>
  <c r="E28" i="7"/>
  <c r="E27" i="7"/>
  <c r="E26" i="7"/>
  <c r="E4" i="7"/>
  <c r="A1" i="4"/>
  <c r="P506" i="4"/>
  <c r="P505" i="4"/>
  <c r="P504" i="4"/>
  <c r="T504" i="4"/>
  <c r="P503" i="4"/>
  <c r="P502" i="4"/>
  <c r="P501" i="4"/>
  <c r="P500" i="4"/>
  <c r="P499" i="4"/>
  <c r="P498" i="4"/>
  <c r="P497" i="4"/>
  <c r="T497" i="4"/>
  <c r="P496" i="4"/>
  <c r="P495" i="4"/>
  <c r="P494" i="4"/>
  <c r="T494" i="4"/>
  <c r="P493" i="4"/>
  <c r="P492" i="4"/>
  <c r="P491" i="4"/>
  <c r="P490" i="4"/>
  <c r="P489" i="4"/>
  <c r="P488" i="4"/>
  <c r="P487" i="4"/>
  <c r="T487" i="4"/>
  <c r="P486" i="4"/>
  <c r="P485" i="4"/>
  <c r="P484" i="4"/>
  <c r="P483" i="4"/>
  <c r="P482" i="4"/>
  <c r="P481" i="4"/>
  <c r="P480" i="4"/>
  <c r="P479" i="4"/>
  <c r="P478" i="4"/>
  <c r="P477" i="4"/>
  <c r="P476" i="4"/>
  <c r="P475" i="4"/>
  <c r="P474" i="4"/>
  <c r="P473" i="4"/>
  <c r="P472" i="4"/>
  <c r="P471" i="4"/>
  <c r="P470" i="4"/>
  <c r="P469" i="4"/>
  <c r="P468" i="4"/>
  <c r="P467" i="4"/>
  <c r="P466" i="4"/>
  <c r="P465" i="4"/>
  <c r="P464" i="4"/>
  <c r="P463" i="4"/>
  <c r="P462" i="4"/>
  <c r="P461" i="4"/>
  <c r="P460" i="4"/>
  <c r="P459" i="4"/>
  <c r="P458" i="4"/>
  <c r="P457" i="4"/>
  <c r="P456" i="4"/>
  <c r="P455" i="4"/>
  <c r="T455" i="4"/>
  <c r="P454" i="4"/>
  <c r="P453" i="4"/>
  <c r="P452" i="4"/>
  <c r="P451" i="4"/>
  <c r="P450" i="4"/>
  <c r="P449" i="4"/>
  <c r="P448" i="4"/>
  <c r="P447" i="4"/>
  <c r="P446" i="4"/>
  <c r="P445" i="4"/>
  <c r="P444" i="4"/>
  <c r="P443" i="4"/>
  <c r="P442" i="4"/>
  <c r="P441" i="4"/>
  <c r="P440" i="4"/>
  <c r="P439" i="4"/>
  <c r="P438" i="4"/>
  <c r="P437" i="4"/>
  <c r="T437" i="4"/>
  <c r="P436" i="4"/>
  <c r="P435" i="4"/>
  <c r="P434" i="4"/>
  <c r="P433" i="4"/>
  <c r="P432" i="4"/>
  <c r="P431" i="4"/>
  <c r="P430" i="4"/>
  <c r="P429" i="4"/>
  <c r="T429" i="4"/>
  <c r="P428" i="4"/>
  <c r="P427" i="4"/>
  <c r="P426" i="4"/>
  <c r="P425" i="4"/>
  <c r="P424" i="4"/>
  <c r="P423" i="4"/>
  <c r="P422" i="4"/>
  <c r="P421" i="4"/>
  <c r="P420" i="4"/>
  <c r="P419" i="4"/>
  <c r="P418" i="4"/>
  <c r="P417" i="4"/>
  <c r="P416" i="4"/>
  <c r="P415" i="4"/>
  <c r="P414" i="4"/>
  <c r="P413" i="4"/>
  <c r="P412" i="4"/>
  <c r="P411" i="4"/>
  <c r="P410" i="4"/>
  <c r="P409" i="4"/>
  <c r="P408" i="4"/>
  <c r="P407" i="4"/>
  <c r="P406" i="4"/>
  <c r="P405" i="4"/>
  <c r="P404" i="4"/>
  <c r="P403" i="4"/>
  <c r="T403" i="4"/>
  <c r="P402" i="4"/>
  <c r="T402" i="4"/>
  <c r="P401" i="4"/>
  <c r="P400" i="4"/>
  <c r="P399" i="4"/>
  <c r="P398" i="4"/>
  <c r="P397" i="4"/>
  <c r="P396" i="4"/>
  <c r="P395" i="4"/>
  <c r="P394" i="4"/>
  <c r="P393" i="4"/>
  <c r="P392" i="4"/>
  <c r="T392" i="4"/>
  <c r="P391" i="4"/>
  <c r="P390" i="4"/>
  <c r="P389" i="4"/>
  <c r="P388" i="4"/>
  <c r="P387" i="4"/>
  <c r="P386" i="4"/>
  <c r="P385" i="4"/>
  <c r="P384" i="4"/>
  <c r="P383" i="4"/>
  <c r="P382" i="4"/>
  <c r="P381" i="4"/>
  <c r="P380" i="4"/>
  <c r="T380" i="4"/>
  <c r="P379" i="4"/>
  <c r="P378" i="4"/>
  <c r="P377" i="4"/>
  <c r="T377" i="4"/>
  <c r="P376" i="4"/>
  <c r="P375" i="4"/>
  <c r="P374" i="4"/>
  <c r="P373" i="4"/>
  <c r="P372" i="4"/>
  <c r="T372" i="4"/>
  <c r="P371" i="4"/>
  <c r="T371" i="4"/>
  <c r="P370" i="4"/>
  <c r="P369" i="4"/>
  <c r="T369" i="4"/>
  <c r="P368" i="4"/>
  <c r="P367" i="4"/>
  <c r="P366" i="4"/>
  <c r="P365" i="4"/>
  <c r="P364" i="4"/>
  <c r="P363" i="4"/>
  <c r="P362" i="4"/>
  <c r="P361" i="4"/>
  <c r="P360" i="4"/>
  <c r="T360" i="4"/>
  <c r="P359" i="4"/>
  <c r="T359" i="4"/>
  <c r="P358" i="4"/>
  <c r="P357" i="4"/>
  <c r="P356" i="4"/>
  <c r="T356" i="4"/>
  <c r="P355" i="4"/>
  <c r="P354" i="4"/>
  <c r="P353" i="4"/>
  <c r="P352" i="4"/>
  <c r="P351" i="4"/>
  <c r="P350" i="4"/>
  <c r="T350" i="4"/>
  <c r="P349" i="4"/>
  <c r="P348" i="4"/>
  <c r="P347" i="4"/>
  <c r="P346" i="4"/>
  <c r="P345" i="4"/>
  <c r="P344" i="4"/>
  <c r="P343" i="4"/>
  <c r="T343" i="4"/>
  <c r="P342" i="4"/>
  <c r="P341" i="4"/>
  <c r="P340" i="4"/>
  <c r="P339" i="4"/>
  <c r="P338" i="4"/>
  <c r="P337" i="4"/>
  <c r="P336" i="4"/>
  <c r="P335" i="4"/>
  <c r="P334" i="4"/>
  <c r="P333" i="4"/>
  <c r="P332" i="4"/>
  <c r="P331" i="4"/>
  <c r="P330" i="4"/>
  <c r="T330" i="4"/>
  <c r="P329" i="4"/>
  <c r="P328" i="4"/>
  <c r="P327" i="4"/>
  <c r="P326" i="4"/>
  <c r="T326" i="4"/>
  <c r="P325" i="4"/>
  <c r="P324" i="4"/>
  <c r="P323" i="4"/>
  <c r="T323" i="4"/>
  <c r="P322" i="4"/>
  <c r="P321" i="4"/>
  <c r="P320" i="4"/>
  <c r="P319" i="4"/>
  <c r="P318" i="4"/>
  <c r="P317" i="4"/>
  <c r="P316" i="4"/>
  <c r="P315" i="4"/>
  <c r="T315" i="4"/>
  <c r="P314" i="4"/>
  <c r="P313" i="4"/>
  <c r="P312" i="4"/>
  <c r="P311" i="4"/>
  <c r="P310" i="4"/>
  <c r="P309" i="4"/>
  <c r="P308" i="4"/>
  <c r="T308" i="4"/>
  <c r="P307" i="4"/>
  <c r="P306" i="4"/>
  <c r="P305" i="4"/>
  <c r="P304" i="4"/>
  <c r="P303" i="4"/>
  <c r="P302" i="4"/>
  <c r="P301" i="4"/>
  <c r="P300" i="4"/>
  <c r="P299" i="4"/>
  <c r="P298" i="4"/>
  <c r="P297" i="4"/>
  <c r="T297" i="4"/>
  <c r="P296" i="4"/>
  <c r="P295" i="4"/>
  <c r="P294" i="4"/>
  <c r="P293" i="4"/>
  <c r="P292" i="4"/>
  <c r="P291" i="4"/>
  <c r="P290" i="4"/>
  <c r="P289" i="4"/>
  <c r="P288" i="4"/>
  <c r="P287" i="4"/>
  <c r="P286" i="4"/>
  <c r="P285" i="4"/>
  <c r="P284" i="4"/>
  <c r="P283" i="4"/>
  <c r="P282" i="4"/>
  <c r="P281" i="4"/>
  <c r="P280" i="4"/>
  <c r="T280" i="4"/>
  <c r="P279" i="4"/>
  <c r="P278" i="4"/>
  <c r="P277" i="4"/>
  <c r="P276" i="4"/>
  <c r="P275" i="4"/>
  <c r="P274" i="4"/>
  <c r="T274" i="4"/>
  <c r="P273" i="4"/>
  <c r="P272" i="4"/>
  <c r="P271" i="4"/>
  <c r="T271" i="4"/>
  <c r="P270" i="4"/>
  <c r="P269" i="4"/>
  <c r="T269" i="4"/>
  <c r="P268" i="4"/>
  <c r="P267" i="4"/>
  <c r="P266" i="4"/>
  <c r="P265" i="4"/>
  <c r="P264" i="4"/>
  <c r="P263" i="4"/>
  <c r="P262" i="4"/>
  <c r="T262" i="4"/>
  <c r="P261" i="4"/>
  <c r="P260" i="4"/>
  <c r="T260" i="4"/>
  <c r="P259" i="4"/>
  <c r="P258" i="4"/>
  <c r="P257" i="4"/>
  <c r="P256" i="4"/>
  <c r="P255" i="4"/>
  <c r="P254" i="4"/>
  <c r="P253" i="4"/>
  <c r="P252" i="4"/>
  <c r="P251" i="4"/>
  <c r="P250" i="4"/>
  <c r="P249" i="4"/>
  <c r="P248" i="4"/>
  <c r="P247" i="4"/>
  <c r="P246" i="4"/>
  <c r="P245" i="4"/>
  <c r="P244" i="4"/>
  <c r="P243" i="4"/>
  <c r="P242" i="4"/>
  <c r="T242" i="4"/>
  <c r="P241" i="4"/>
  <c r="T241" i="4"/>
  <c r="P240" i="4"/>
  <c r="P239" i="4"/>
  <c r="T239" i="4"/>
  <c r="P238" i="4"/>
  <c r="P237" i="4"/>
  <c r="P236" i="4"/>
  <c r="P235" i="4"/>
  <c r="P234" i="4"/>
  <c r="T234" i="4"/>
  <c r="P233" i="4"/>
  <c r="P232" i="4"/>
  <c r="P231" i="4"/>
  <c r="P230" i="4"/>
  <c r="T230" i="4"/>
  <c r="P229" i="4"/>
  <c r="T229" i="4"/>
  <c r="P228" i="4"/>
  <c r="T228" i="4"/>
  <c r="P227" i="4"/>
  <c r="P226" i="4"/>
  <c r="P225" i="4"/>
  <c r="T225" i="4"/>
  <c r="P224" i="4"/>
  <c r="P223" i="4"/>
  <c r="P222" i="4"/>
  <c r="P221" i="4"/>
  <c r="P220" i="4"/>
  <c r="P219" i="4"/>
  <c r="P218" i="4"/>
  <c r="P217" i="4"/>
  <c r="P216" i="4"/>
  <c r="P215" i="4"/>
  <c r="T215" i="4"/>
  <c r="P214" i="4"/>
  <c r="P213" i="4"/>
  <c r="P212" i="4"/>
  <c r="P211" i="4"/>
  <c r="P210" i="4"/>
  <c r="T210" i="4"/>
  <c r="P209" i="4"/>
  <c r="P208" i="4"/>
  <c r="P207" i="4"/>
  <c r="P206" i="4"/>
  <c r="P205" i="4"/>
  <c r="P204" i="4"/>
  <c r="P203" i="4"/>
  <c r="T203" i="4"/>
  <c r="P202" i="4"/>
  <c r="P201" i="4"/>
  <c r="P200" i="4"/>
  <c r="P199" i="4"/>
  <c r="P198" i="4"/>
  <c r="P197" i="4"/>
  <c r="P196" i="4"/>
  <c r="T196" i="4"/>
  <c r="P195" i="4"/>
  <c r="P194" i="4"/>
  <c r="P193" i="4"/>
  <c r="P192" i="4"/>
  <c r="T192" i="4"/>
  <c r="P191" i="4"/>
  <c r="T191" i="4"/>
  <c r="P190" i="4"/>
  <c r="P189" i="4"/>
  <c r="P188" i="4"/>
  <c r="P187" i="4"/>
  <c r="P186" i="4"/>
  <c r="P185" i="4"/>
  <c r="P184" i="4"/>
  <c r="T184" i="4"/>
  <c r="P183" i="4"/>
  <c r="P182" i="4"/>
  <c r="P181" i="4"/>
  <c r="P180" i="4"/>
  <c r="T180" i="4"/>
  <c r="P179" i="4"/>
  <c r="P178" i="4"/>
  <c r="T178" i="4"/>
  <c r="P177" i="4"/>
  <c r="P176" i="4"/>
  <c r="P175" i="4"/>
  <c r="P174" i="4"/>
  <c r="P173" i="4"/>
  <c r="P172" i="4"/>
  <c r="T172" i="4"/>
  <c r="P171" i="4"/>
  <c r="P170" i="4"/>
  <c r="P169" i="4"/>
  <c r="P168" i="4"/>
  <c r="P167" i="4"/>
  <c r="P166" i="4"/>
  <c r="P165" i="4"/>
  <c r="P164" i="4"/>
  <c r="T164" i="4"/>
  <c r="P163" i="4"/>
  <c r="T163" i="4"/>
  <c r="P162" i="4"/>
  <c r="P161" i="4"/>
  <c r="P160" i="4"/>
  <c r="P159" i="4"/>
  <c r="P158" i="4"/>
  <c r="P157" i="4"/>
  <c r="T157" i="4"/>
  <c r="P156" i="4"/>
  <c r="P155" i="4"/>
  <c r="T155" i="4"/>
  <c r="P154" i="4"/>
  <c r="P153" i="4"/>
  <c r="P152" i="4"/>
  <c r="T152" i="4"/>
  <c r="P151" i="4"/>
  <c r="P150" i="4"/>
  <c r="P149" i="4"/>
  <c r="T149" i="4"/>
  <c r="P148" i="4"/>
  <c r="T148" i="4"/>
  <c r="P147" i="4"/>
  <c r="P146" i="4"/>
  <c r="P145" i="4"/>
  <c r="T145" i="4"/>
  <c r="P144" i="4"/>
  <c r="P143" i="4"/>
  <c r="P142" i="4"/>
  <c r="T142" i="4"/>
  <c r="P141" i="4"/>
  <c r="T141" i="4"/>
  <c r="P140" i="4"/>
  <c r="P139" i="4"/>
  <c r="T139" i="4"/>
  <c r="P138" i="4"/>
  <c r="P137" i="4"/>
  <c r="P136" i="4"/>
  <c r="P135" i="4"/>
  <c r="T135" i="4"/>
  <c r="P134" i="4"/>
  <c r="P133" i="4"/>
  <c r="P132" i="4"/>
  <c r="P131" i="4"/>
  <c r="P130" i="4"/>
  <c r="P129" i="4"/>
  <c r="P128" i="4"/>
  <c r="P127" i="4"/>
  <c r="P126" i="4"/>
  <c r="P125" i="4"/>
  <c r="T125" i="4"/>
  <c r="P124" i="4"/>
  <c r="P123" i="4"/>
  <c r="P122" i="4"/>
  <c r="P121" i="4"/>
  <c r="T121" i="4"/>
  <c r="P120" i="4"/>
  <c r="P119" i="4"/>
  <c r="P118" i="4"/>
  <c r="T118" i="4"/>
  <c r="P117" i="4"/>
  <c r="P116" i="4"/>
  <c r="P115" i="4"/>
  <c r="T115" i="4"/>
  <c r="P114" i="4"/>
  <c r="T114" i="4"/>
  <c r="P113" i="4"/>
  <c r="P112" i="4"/>
  <c r="P111" i="4"/>
  <c r="P110" i="4"/>
  <c r="P109" i="4"/>
  <c r="T109" i="4"/>
  <c r="P108" i="4"/>
  <c r="T108" i="4"/>
  <c r="P107" i="4"/>
  <c r="P106" i="4"/>
  <c r="P105" i="4"/>
  <c r="P104" i="4"/>
  <c r="P103" i="4"/>
  <c r="P102" i="4"/>
  <c r="T102" i="4"/>
  <c r="P101" i="4"/>
  <c r="P100" i="4"/>
  <c r="T100" i="4"/>
  <c r="P99" i="4"/>
  <c r="P98" i="4"/>
  <c r="P97" i="4"/>
  <c r="P96" i="4"/>
  <c r="P95" i="4"/>
  <c r="P94" i="4"/>
  <c r="P93" i="4"/>
  <c r="P92" i="4"/>
  <c r="P91" i="4"/>
  <c r="T91" i="4"/>
  <c r="P90" i="4"/>
  <c r="P89" i="4"/>
  <c r="P88" i="4"/>
  <c r="P87" i="4"/>
  <c r="P86" i="4"/>
  <c r="P85" i="4"/>
  <c r="T85" i="4"/>
  <c r="P84" i="4"/>
  <c r="P83" i="4"/>
  <c r="P82" i="4"/>
  <c r="T82" i="4"/>
  <c r="P81" i="4"/>
  <c r="P80" i="4"/>
  <c r="P79" i="4"/>
  <c r="P78" i="4"/>
  <c r="P77" i="4"/>
  <c r="P76" i="4"/>
  <c r="P75" i="4"/>
  <c r="P74" i="4"/>
  <c r="P73" i="4"/>
  <c r="P72" i="4"/>
  <c r="P71" i="4"/>
  <c r="T71" i="4"/>
  <c r="P70" i="4"/>
  <c r="P69" i="4"/>
  <c r="P68" i="4"/>
  <c r="P67" i="4"/>
  <c r="P66" i="4"/>
  <c r="T66" i="4"/>
  <c r="P65" i="4"/>
  <c r="T65" i="4"/>
  <c r="P64" i="4"/>
  <c r="P63" i="4"/>
  <c r="P62" i="4"/>
  <c r="P61" i="4"/>
  <c r="P60" i="4"/>
  <c r="P59" i="4"/>
  <c r="P58" i="4"/>
  <c r="P57" i="4"/>
  <c r="T57" i="4"/>
  <c r="P56" i="4"/>
  <c r="T56" i="4"/>
  <c r="P55" i="4"/>
  <c r="T55" i="4"/>
  <c r="P54" i="4"/>
  <c r="P53" i="4"/>
  <c r="P52" i="4"/>
  <c r="P51" i="4"/>
  <c r="P50" i="4"/>
  <c r="P49" i="4"/>
  <c r="T49" i="4"/>
  <c r="P48" i="4"/>
  <c r="T48" i="4"/>
  <c r="P47" i="4"/>
  <c r="T47" i="4"/>
  <c r="P46" i="4"/>
  <c r="P45" i="4"/>
  <c r="P44" i="4"/>
  <c r="P43" i="4"/>
  <c r="P42" i="4"/>
  <c r="P41" i="4"/>
  <c r="T41" i="4"/>
  <c r="P40" i="4"/>
  <c r="T40" i="4"/>
  <c r="P39" i="4"/>
  <c r="P38" i="4"/>
  <c r="P37" i="4"/>
  <c r="P36" i="4"/>
  <c r="P35" i="4"/>
  <c r="P34" i="4"/>
  <c r="P33" i="4"/>
  <c r="P32" i="4"/>
  <c r="T32" i="4"/>
  <c r="P31" i="4"/>
  <c r="P30" i="4"/>
  <c r="P29" i="4"/>
  <c r="P28" i="4"/>
  <c r="P27" i="4"/>
  <c r="T27" i="4"/>
  <c r="P26" i="4"/>
  <c r="T26" i="4"/>
  <c r="P25" i="4"/>
  <c r="P24" i="4"/>
  <c r="P23" i="4"/>
  <c r="P22" i="4"/>
  <c r="P21" i="4"/>
  <c r="P20" i="4"/>
  <c r="P19" i="4"/>
  <c r="T19" i="4"/>
  <c r="P18" i="4"/>
  <c r="P17" i="4"/>
  <c r="P16" i="4"/>
  <c r="P15" i="4"/>
  <c r="P14" i="4"/>
  <c r="P13" i="4"/>
  <c r="T13" i="4"/>
  <c r="P12" i="4"/>
  <c r="T12" i="4"/>
  <c r="P11" i="4"/>
  <c r="T11" i="4"/>
  <c r="P10" i="4"/>
  <c r="P9" i="4"/>
  <c r="P8" i="4"/>
  <c r="P7" i="4"/>
  <c r="P6" i="4"/>
  <c r="P5" i="4"/>
  <c r="P4" i="4"/>
  <c r="F402" i="2"/>
  <c r="G402" i="2"/>
  <c r="I402" i="2"/>
  <c r="K402" i="2"/>
  <c r="F403" i="2"/>
  <c r="G403" i="2"/>
  <c r="I403" i="2"/>
  <c r="K403" i="2"/>
  <c r="F404" i="2"/>
  <c r="G404" i="2"/>
  <c r="I404" i="2"/>
  <c r="K404" i="2"/>
  <c r="F405" i="2"/>
  <c r="G405" i="2"/>
  <c r="I405" i="2"/>
  <c r="K405" i="2"/>
  <c r="F406" i="2"/>
  <c r="G406" i="2"/>
  <c r="I406" i="2"/>
  <c r="K406" i="2"/>
  <c r="F407" i="2"/>
  <c r="G407" i="2"/>
  <c r="I407" i="2"/>
  <c r="K407" i="2"/>
  <c r="F408" i="2"/>
  <c r="G408" i="2"/>
  <c r="I408" i="2"/>
  <c r="K408" i="2"/>
  <c r="F409" i="2"/>
  <c r="G409" i="2"/>
  <c r="I409" i="2"/>
  <c r="K409" i="2"/>
  <c r="F410" i="2"/>
  <c r="G410" i="2"/>
  <c r="I410" i="2"/>
  <c r="K410" i="2"/>
  <c r="F411" i="2"/>
  <c r="G411" i="2"/>
  <c r="I411" i="2"/>
  <c r="K411" i="2"/>
  <c r="F412" i="2"/>
  <c r="G412" i="2"/>
  <c r="I412" i="2"/>
  <c r="K412" i="2"/>
  <c r="F413" i="2"/>
  <c r="G413" i="2"/>
  <c r="I413" i="2"/>
  <c r="K413" i="2"/>
  <c r="F414" i="2"/>
  <c r="G414" i="2"/>
  <c r="I414" i="2"/>
  <c r="K414" i="2"/>
  <c r="F415" i="2"/>
  <c r="G415" i="2"/>
  <c r="I415" i="2"/>
  <c r="K415" i="2"/>
  <c r="F416" i="2"/>
  <c r="G416" i="2"/>
  <c r="I416" i="2"/>
  <c r="K416" i="2"/>
  <c r="F417" i="2"/>
  <c r="G417" i="2"/>
  <c r="I417" i="2"/>
  <c r="K417" i="2"/>
  <c r="F418" i="2"/>
  <c r="G418" i="2"/>
  <c r="I418" i="2"/>
  <c r="K418" i="2"/>
  <c r="F419" i="2"/>
  <c r="G419" i="2"/>
  <c r="I419" i="2"/>
  <c r="K419" i="2"/>
  <c r="F420" i="2"/>
  <c r="G420" i="2"/>
  <c r="I420" i="2"/>
  <c r="K420" i="2"/>
  <c r="F421" i="2"/>
  <c r="G421" i="2"/>
  <c r="I421" i="2"/>
  <c r="K421" i="2"/>
  <c r="F422" i="2"/>
  <c r="G422" i="2"/>
  <c r="I422" i="2"/>
  <c r="K422" i="2"/>
  <c r="F423" i="2"/>
  <c r="G423" i="2"/>
  <c r="I423" i="2"/>
  <c r="K423" i="2"/>
  <c r="F424" i="2"/>
  <c r="G424" i="2"/>
  <c r="I424" i="2"/>
  <c r="K424" i="2"/>
  <c r="F425" i="2"/>
  <c r="G425" i="2"/>
  <c r="I425" i="2"/>
  <c r="K425" i="2"/>
  <c r="F426" i="2"/>
  <c r="G426" i="2"/>
  <c r="I426" i="2"/>
  <c r="K426" i="2"/>
  <c r="F427" i="2"/>
  <c r="G427" i="2"/>
  <c r="I427" i="2"/>
  <c r="K427" i="2"/>
  <c r="F428" i="2"/>
  <c r="G428" i="2"/>
  <c r="I428" i="2"/>
  <c r="K428" i="2"/>
  <c r="F429" i="2"/>
  <c r="G429" i="2"/>
  <c r="I429" i="2"/>
  <c r="K429" i="2"/>
  <c r="F430" i="2"/>
  <c r="G430" i="2"/>
  <c r="I430" i="2"/>
  <c r="K430" i="2"/>
  <c r="F431" i="2"/>
  <c r="G431" i="2"/>
  <c r="I431" i="2"/>
  <c r="K431" i="2"/>
  <c r="F432" i="2"/>
  <c r="G432" i="2"/>
  <c r="I432" i="2"/>
  <c r="K432" i="2"/>
  <c r="F433" i="2"/>
  <c r="G433" i="2"/>
  <c r="I433" i="2"/>
  <c r="K433" i="2"/>
  <c r="F434" i="2"/>
  <c r="G434" i="2"/>
  <c r="I434" i="2"/>
  <c r="K434" i="2"/>
  <c r="F435" i="2"/>
  <c r="G435" i="2"/>
  <c r="I435" i="2"/>
  <c r="K435" i="2"/>
  <c r="F436" i="2"/>
  <c r="G436" i="2"/>
  <c r="I436" i="2"/>
  <c r="K436" i="2"/>
  <c r="F437" i="2"/>
  <c r="G437" i="2"/>
  <c r="I437" i="2"/>
  <c r="K437" i="2"/>
  <c r="F438" i="2"/>
  <c r="G438" i="2"/>
  <c r="I438" i="2"/>
  <c r="K438" i="2"/>
  <c r="F439" i="2"/>
  <c r="G439" i="2"/>
  <c r="I439" i="2"/>
  <c r="K439" i="2"/>
  <c r="F440" i="2"/>
  <c r="G440" i="2"/>
  <c r="I440" i="2"/>
  <c r="K440" i="2"/>
  <c r="F441" i="2"/>
  <c r="G441" i="2"/>
  <c r="I441" i="2"/>
  <c r="K441" i="2"/>
  <c r="F442" i="2"/>
  <c r="G442" i="2"/>
  <c r="I442" i="2"/>
  <c r="K442" i="2"/>
  <c r="F443" i="2"/>
  <c r="G443" i="2"/>
  <c r="I443" i="2"/>
  <c r="K443" i="2"/>
  <c r="F444" i="2"/>
  <c r="G444" i="2"/>
  <c r="I444" i="2"/>
  <c r="K444" i="2"/>
  <c r="F445" i="2"/>
  <c r="G445" i="2"/>
  <c r="I445" i="2"/>
  <c r="K445" i="2"/>
  <c r="F446" i="2"/>
  <c r="G446" i="2"/>
  <c r="I446" i="2"/>
  <c r="K446" i="2"/>
  <c r="F447" i="2"/>
  <c r="G447" i="2"/>
  <c r="I447" i="2"/>
  <c r="K447" i="2"/>
  <c r="F448" i="2"/>
  <c r="G448" i="2"/>
  <c r="I448" i="2"/>
  <c r="K448" i="2"/>
  <c r="F449" i="2"/>
  <c r="G449" i="2"/>
  <c r="I449" i="2"/>
  <c r="K449" i="2"/>
  <c r="F450" i="2"/>
  <c r="G450" i="2"/>
  <c r="I450" i="2"/>
  <c r="K450" i="2"/>
  <c r="F451" i="2"/>
  <c r="G451" i="2"/>
  <c r="I451" i="2"/>
  <c r="K451" i="2"/>
  <c r="F452" i="2"/>
  <c r="G452" i="2"/>
  <c r="I452" i="2"/>
  <c r="K452" i="2"/>
  <c r="F453" i="2"/>
  <c r="G453" i="2"/>
  <c r="I453" i="2"/>
  <c r="K453" i="2"/>
  <c r="F454" i="2"/>
  <c r="G454" i="2"/>
  <c r="I454" i="2"/>
  <c r="K454" i="2"/>
  <c r="F455" i="2"/>
  <c r="G455" i="2"/>
  <c r="I455" i="2"/>
  <c r="K455" i="2"/>
  <c r="F456" i="2"/>
  <c r="G456" i="2"/>
  <c r="I456" i="2"/>
  <c r="K456" i="2"/>
  <c r="F457" i="2"/>
  <c r="G457" i="2"/>
  <c r="I457" i="2"/>
  <c r="K457" i="2"/>
  <c r="F458" i="2"/>
  <c r="G458" i="2"/>
  <c r="I458" i="2"/>
  <c r="K458" i="2"/>
  <c r="F459" i="2"/>
  <c r="G459" i="2"/>
  <c r="I459" i="2"/>
  <c r="K459" i="2"/>
  <c r="F460" i="2"/>
  <c r="G460" i="2"/>
  <c r="I460" i="2"/>
  <c r="K460" i="2"/>
  <c r="F461" i="2"/>
  <c r="G461" i="2"/>
  <c r="I461" i="2"/>
  <c r="K461" i="2"/>
  <c r="F462" i="2"/>
  <c r="G462" i="2"/>
  <c r="I462" i="2"/>
  <c r="K462" i="2"/>
  <c r="F463" i="2"/>
  <c r="G463" i="2"/>
  <c r="I463" i="2"/>
  <c r="K463" i="2"/>
  <c r="F464" i="2"/>
  <c r="G464" i="2"/>
  <c r="I464" i="2"/>
  <c r="K464" i="2"/>
  <c r="F465" i="2"/>
  <c r="G465" i="2"/>
  <c r="I465" i="2"/>
  <c r="K465" i="2"/>
  <c r="F466" i="2"/>
  <c r="G466" i="2"/>
  <c r="I466" i="2"/>
  <c r="K466" i="2"/>
  <c r="F467" i="2"/>
  <c r="G467" i="2"/>
  <c r="I467" i="2"/>
  <c r="K467" i="2"/>
  <c r="F468" i="2"/>
  <c r="G468" i="2"/>
  <c r="I468" i="2"/>
  <c r="K468" i="2"/>
  <c r="F469" i="2"/>
  <c r="G469" i="2"/>
  <c r="I469" i="2"/>
  <c r="K469" i="2"/>
  <c r="F470" i="2"/>
  <c r="G470" i="2"/>
  <c r="I470" i="2"/>
  <c r="K470" i="2"/>
  <c r="F471" i="2"/>
  <c r="G471" i="2"/>
  <c r="I471" i="2"/>
  <c r="K471" i="2"/>
  <c r="F472" i="2"/>
  <c r="G472" i="2"/>
  <c r="I472" i="2"/>
  <c r="K472" i="2"/>
  <c r="F473" i="2"/>
  <c r="G473" i="2"/>
  <c r="I473" i="2"/>
  <c r="K473" i="2"/>
  <c r="F474" i="2"/>
  <c r="G474" i="2"/>
  <c r="I474" i="2"/>
  <c r="K474" i="2"/>
  <c r="F475" i="2"/>
  <c r="G475" i="2"/>
  <c r="I475" i="2"/>
  <c r="K475" i="2"/>
  <c r="F476" i="2"/>
  <c r="G476" i="2"/>
  <c r="I476" i="2"/>
  <c r="K476" i="2"/>
  <c r="F477" i="2"/>
  <c r="G477" i="2"/>
  <c r="I477" i="2"/>
  <c r="K477" i="2"/>
  <c r="F478" i="2"/>
  <c r="G478" i="2"/>
  <c r="I478" i="2"/>
  <c r="K478" i="2"/>
  <c r="F479" i="2"/>
  <c r="G479" i="2"/>
  <c r="I479" i="2"/>
  <c r="K479" i="2"/>
  <c r="F480" i="2"/>
  <c r="G480" i="2"/>
  <c r="I480" i="2"/>
  <c r="K480" i="2"/>
  <c r="F481" i="2"/>
  <c r="G481" i="2"/>
  <c r="I481" i="2"/>
  <c r="K481" i="2"/>
  <c r="F482" i="2"/>
  <c r="G482" i="2"/>
  <c r="I482" i="2"/>
  <c r="K482" i="2"/>
  <c r="F483" i="2"/>
  <c r="G483" i="2"/>
  <c r="I483" i="2"/>
  <c r="K483" i="2"/>
  <c r="F484" i="2"/>
  <c r="G484" i="2"/>
  <c r="I484" i="2"/>
  <c r="K484" i="2"/>
  <c r="F485" i="2"/>
  <c r="G485" i="2"/>
  <c r="I485" i="2"/>
  <c r="K485" i="2"/>
  <c r="F486" i="2"/>
  <c r="G486" i="2"/>
  <c r="I486" i="2"/>
  <c r="K486" i="2"/>
  <c r="F487" i="2"/>
  <c r="G487" i="2"/>
  <c r="I487" i="2"/>
  <c r="K487" i="2"/>
  <c r="F488" i="2"/>
  <c r="G488" i="2"/>
  <c r="I488" i="2"/>
  <c r="K488" i="2"/>
  <c r="F489" i="2"/>
  <c r="G489" i="2"/>
  <c r="I489" i="2"/>
  <c r="K489" i="2"/>
  <c r="F490" i="2"/>
  <c r="G490" i="2"/>
  <c r="I490" i="2"/>
  <c r="K490" i="2"/>
  <c r="F491" i="2"/>
  <c r="G491" i="2"/>
  <c r="I491" i="2"/>
  <c r="K491" i="2"/>
  <c r="F492" i="2"/>
  <c r="G492" i="2"/>
  <c r="I492" i="2"/>
  <c r="K492" i="2"/>
  <c r="F493" i="2"/>
  <c r="G493" i="2"/>
  <c r="I493" i="2"/>
  <c r="K493" i="2"/>
  <c r="F494" i="2"/>
  <c r="G494" i="2"/>
  <c r="I494" i="2"/>
  <c r="K494" i="2"/>
  <c r="F495" i="2"/>
  <c r="G495" i="2"/>
  <c r="I495" i="2"/>
  <c r="K495" i="2"/>
  <c r="F496" i="2"/>
  <c r="G496" i="2"/>
  <c r="I496" i="2"/>
  <c r="K496" i="2"/>
  <c r="F497" i="2"/>
  <c r="G497" i="2"/>
  <c r="I497" i="2"/>
  <c r="K497" i="2"/>
  <c r="F498" i="2"/>
  <c r="G498" i="2"/>
  <c r="I498" i="2"/>
  <c r="K498" i="2"/>
  <c r="F499" i="2"/>
  <c r="G499" i="2"/>
  <c r="I499" i="2"/>
  <c r="K499" i="2"/>
  <c r="F500" i="2"/>
  <c r="G500" i="2"/>
  <c r="I500" i="2"/>
  <c r="K500" i="2"/>
  <c r="F501" i="2"/>
  <c r="G501" i="2"/>
  <c r="I501" i="2"/>
  <c r="K501" i="2"/>
  <c r="F383" i="2"/>
  <c r="G383" i="2"/>
  <c r="I383" i="2"/>
  <c r="K383" i="2"/>
  <c r="F384" i="2"/>
  <c r="G384" i="2"/>
  <c r="I384" i="2"/>
  <c r="K384" i="2"/>
  <c r="F385" i="2"/>
  <c r="G385" i="2"/>
  <c r="I385" i="2"/>
  <c r="K385" i="2"/>
  <c r="F386" i="2"/>
  <c r="G386" i="2"/>
  <c r="I386" i="2"/>
  <c r="K386" i="2"/>
  <c r="F387" i="2"/>
  <c r="G387" i="2"/>
  <c r="I387" i="2"/>
  <c r="K387" i="2"/>
  <c r="F388" i="2"/>
  <c r="G388" i="2"/>
  <c r="I388" i="2"/>
  <c r="K388" i="2"/>
  <c r="F389" i="2"/>
  <c r="G389" i="2"/>
  <c r="I389" i="2"/>
  <c r="K389" i="2"/>
  <c r="F390" i="2"/>
  <c r="G390" i="2"/>
  <c r="I390" i="2"/>
  <c r="K390" i="2"/>
  <c r="F391" i="2"/>
  <c r="G391" i="2"/>
  <c r="I391" i="2"/>
  <c r="K391" i="2"/>
  <c r="F392" i="2"/>
  <c r="G392" i="2"/>
  <c r="I392" i="2"/>
  <c r="K392" i="2"/>
  <c r="F393" i="2"/>
  <c r="G393" i="2"/>
  <c r="I393" i="2"/>
  <c r="K393" i="2"/>
  <c r="F394" i="2"/>
  <c r="G394" i="2"/>
  <c r="I394" i="2"/>
  <c r="K394" i="2"/>
  <c r="F395" i="2"/>
  <c r="G395" i="2"/>
  <c r="I395" i="2"/>
  <c r="K395" i="2"/>
  <c r="F396" i="2"/>
  <c r="G396" i="2"/>
  <c r="I396" i="2"/>
  <c r="K396" i="2"/>
  <c r="F397" i="2"/>
  <c r="G397" i="2"/>
  <c r="I397" i="2"/>
  <c r="K397" i="2"/>
  <c r="F398" i="2"/>
  <c r="G398" i="2"/>
  <c r="I398" i="2"/>
  <c r="K398" i="2"/>
  <c r="F399" i="2"/>
  <c r="G399" i="2"/>
  <c r="I399" i="2"/>
  <c r="K399" i="2"/>
  <c r="F400" i="2"/>
  <c r="G400" i="2"/>
  <c r="I400" i="2"/>
  <c r="K400" i="2"/>
  <c r="F401" i="2"/>
  <c r="G401" i="2"/>
  <c r="I401" i="2"/>
  <c r="K401" i="2"/>
  <c r="F375" i="2"/>
  <c r="G375" i="2"/>
  <c r="I375" i="2"/>
  <c r="K375" i="2"/>
  <c r="F376" i="2"/>
  <c r="G376" i="2"/>
  <c r="I376" i="2"/>
  <c r="K376" i="2"/>
  <c r="F377" i="2"/>
  <c r="G377" i="2"/>
  <c r="I377" i="2"/>
  <c r="K377" i="2"/>
  <c r="F378" i="2"/>
  <c r="G378" i="2"/>
  <c r="I378" i="2"/>
  <c r="K378" i="2"/>
  <c r="F379" i="2"/>
  <c r="G379" i="2"/>
  <c r="I379" i="2"/>
  <c r="K379" i="2"/>
  <c r="F380" i="2"/>
  <c r="G380" i="2"/>
  <c r="I380" i="2"/>
  <c r="K380" i="2"/>
  <c r="F381" i="2"/>
  <c r="G381" i="2"/>
  <c r="I381" i="2"/>
  <c r="K381" i="2"/>
  <c r="F382" i="2"/>
  <c r="G382" i="2"/>
  <c r="I382" i="2"/>
  <c r="K382" i="2"/>
  <c r="F374" i="2"/>
  <c r="G374" i="2"/>
  <c r="I374" i="2"/>
  <c r="K374" i="2"/>
  <c r="F373" i="2"/>
  <c r="G373" i="2"/>
  <c r="I373" i="2"/>
  <c r="K373" i="2"/>
  <c r="F372" i="2"/>
  <c r="G372" i="2"/>
  <c r="I372" i="2"/>
  <c r="K372" i="2"/>
  <c r="F371" i="2"/>
  <c r="G371" i="2"/>
  <c r="I371" i="2"/>
  <c r="K371" i="2"/>
  <c r="F370" i="2"/>
  <c r="G370" i="2"/>
  <c r="I370" i="2"/>
  <c r="K370" i="2"/>
  <c r="F369" i="2"/>
  <c r="G369" i="2"/>
  <c r="I369" i="2"/>
  <c r="K369" i="2"/>
  <c r="F368" i="2"/>
  <c r="G368" i="2"/>
  <c r="I368" i="2"/>
  <c r="K368" i="2"/>
  <c r="F367" i="2"/>
  <c r="G367" i="2"/>
  <c r="I367" i="2"/>
  <c r="K367" i="2"/>
  <c r="F366" i="2"/>
  <c r="G366" i="2"/>
  <c r="I366" i="2"/>
  <c r="K366" i="2"/>
  <c r="F365" i="2"/>
  <c r="G365" i="2"/>
  <c r="I365" i="2"/>
  <c r="K365" i="2"/>
  <c r="F364" i="2"/>
  <c r="G364" i="2"/>
  <c r="I364" i="2"/>
  <c r="K364" i="2"/>
  <c r="F363" i="2"/>
  <c r="G363" i="2"/>
  <c r="I363" i="2"/>
  <c r="K363" i="2"/>
  <c r="F362" i="2"/>
  <c r="G362" i="2"/>
  <c r="I362" i="2"/>
  <c r="K362" i="2"/>
  <c r="F361" i="2"/>
  <c r="G361" i="2"/>
  <c r="I361" i="2"/>
  <c r="K361" i="2"/>
  <c r="F360" i="2"/>
  <c r="G360" i="2"/>
  <c r="I360" i="2"/>
  <c r="K360" i="2"/>
  <c r="F359" i="2"/>
  <c r="G359" i="2"/>
  <c r="I359" i="2"/>
  <c r="K359" i="2"/>
  <c r="F358" i="2"/>
  <c r="G358" i="2"/>
  <c r="I358" i="2"/>
  <c r="K358" i="2"/>
  <c r="F357" i="2"/>
  <c r="G357" i="2"/>
  <c r="I357" i="2"/>
  <c r="K357" i="2"/>
  <c r="F356" i="2"/>
  <c r="G356" i="2"/>
  <c r="I356" i="2"/>
  <c r="K356" i="2"/>
  <c r="F355" i="2"/>
  <c r="G355" i="2"/>
  <c r="I355" i="2"/>
  <c r="K355" i="2"/>
  <c r="F354" i="2"/>
  <c r="G354" i="2"/>
  <c r="I354" i="2"/>
  <c r="K354" i="2"/>
  <c r="F353" i="2"/>
  <c r="G353" i="2"/>
  <c r="I353" i="2"/>
  <c r="K353" i="2"/>
  <c r="F352" i="2"/>
  <c r="G352" i="2"/>
  <c r="I352" i="2"/>
  <c r="K352" i="2"/>
  <c r="F351" i="2"/>
  <c r="G351" i="2"/>
  <c r="I351" i="2"/>
  <c r="K351" i="2"/>
  <c r="F350" i="2"/>
  <c r="G350" i="2"/>
  <c r="I350" i="2"/>
  <c r="K350" i="2"/>
  <c r="F349" i="2"/>
  <c r="G349" i="2"/>
  <c r="I349" i="2"/>
  <c r="K349" i="2"/>
  <c r="F348" i="2"/>
  <c r="G348" i="2"/>
  <c r="I348" i="2"/>
  <c r="K348" i="2"/>
  <c r="F347" i="2"/>
  <c r="G347" i="2"/>
  <c r="I347" i="2"/>
  <c r="K347" i="2"/>
  <c r="F346" i="2"/>
  <c r="G346" i="2"/>
  <c r="I346" i="2"/>
  <c r="K346" i="2"/>
  <c r="F345" i="2"/>
  <c r="G345" i="2"/>
  <c r="I345" i="2"/>
  <c r="K345" i="2"/>
  <c r="F344" i="2"/>
  <c r="G344" i="2"/>
  <c r="I344" i="2"/>
  <c r="K344" i="2"/>
  <c r="F343" i="2"/>
  <c r="G343" i="2"/>
  <c r="I343" i="2"/>
  <c r="K343" i="2"/>
  <c r="F342" i="2"/>
  <c r="G342" i="2"/>
  <c r="I342" i="2"/>
  <c r="K342" i="2"/>
  <c r="F341" i="2"/>
  <c r="G341" i="2"/>
  <c r="I341" i="2"/>
  <c r="K341" i="2"/>
  <c r="F340" i="2"/>
  <c r="G340" i="2"/>
  <c r="I340" i="2"/>
  <c r="K340" i="2"/>
  <c r="F339" i="2"/>
  <c r="G339" i="2"/>
  <c r="I339" i="2"/>
  <c r="K339" i="2"/>
  <c r="F338" i="2"/>
  <c r="G338" i="2"/>
  <c r="I338" i="2"/>
  <c r="K338" i="2"/>
  <c r="F337" i="2"/>
  <c r="G337" i="2"/>
  <c r="I337" i="2"/>
  <c r="K337" i="2"/>
  <c r="F336" i="2"/>
  <c r="G336" i="2"/>
  <c r="I336" i="2"/>
  <c r="K336" i="2"/>
  <c r="F335" i="2"/>
  <c r="G335" i="2"/>
  <c r="I335" i="2"/>
  <c r="K335" i="2"/>
  <c r="F334" i="2"/>
  <c r="G334" i="2"/>
  <c r="I334" i="2"/>
  <c r="K334" i="2"/>
  <c r="F333" i="2"/>
  <c r="G333" i="2"/>
  <c r="I333" i="2"/>
  <c r="K333" i="2"/>
  <c r="F332" i="2"/>
  <c r="G332" i="2"/>
  <c r="I332" i="2"/>
  <c r="K332" i="2"/>
  <c r="F331" i="2"/>
  <c r="G331" i="2"/>
  <c r="I331" i="2"/>
  <c r="K331" i="2"/>
  <c r="F330" i="2"/>
  <c r="G330" i="2"/>
  <c r="I330" i="2"/>
  <c r="K330" i="2"/>
  <c r="F329" i="2"/>
  <c r="G329" i="2"/>
  <c r="I329" i="2"/>
  <c r="K329" i="2"/>
  <c r="F328" i="2"/>
  <c r="G328" i="2"/>
  <c r="I328" i="2"/>
  <c r="K328" i="2"/>
  <c r="F327" i="2"/>
  <c r="G327" i="2"/>
  <c r="I327" i="2"/>
  <c r="K327" i="2"/>
  <c r="F326" i="2"/>
  <c r="G326" i="2"/>
  <c r="I326" i="2"/>
  <c r="K326" i="2"/>
  <c r="F325" i="2"/>
  <c r="G325" i="2"/>
  <c r="I325" i="2"/>
  <c r="K325" i="2"/>
  <c r="F324" i="2"/>
  <c r="G324" i="2"/>
  <c r="I324" i="2"/>
  <c r="K324" i="2"/>
  <c r="F323" i="2"/>
  <c r="G323" i="2"/>
  <c r="I323" i="2"/>
  <c r="K323" i="2"/>
  <c r="F322" i="2"/>
  <c r="G322" i="2"/>
  <c r="I322" i="2"/>
  <c r="K322" i="2"/>
  <c r="F321" i="2"/>
  <c r="G321" i="2"/>
  <c r="I321" i="2"/>
  <c r="K321" i="2"/>
  <c r="F320" i="2"/>
  <c r="G320" i="2"/>
  <c r="I320" i="2"/>
  <c r="K320" i="2"/>
  <c r="F319" i="2"/>
  <c r="G319" i="2"/>
  <c r="I319" i="2"/>
  <c r="K319" i="2"/>
  <c r="F312" i="2"/>
  <c r="G312" i="2"/>
  <c r="I312" i="2"/>
  <c r="K312" i="2"/>
  <c r="F313" i="2"/>
  <c r="G313" i="2"/>
  <c r="I313" i="2"/>
  <c r="K313" i="2"/>
  <c r="F314" i="2"/>
  <c r="G314" i="2"/>
  <c r="I314" i="2"/>
  <c r="K314" i="2"/>
  <c r="F315" i="2"/>
  <c r="G315" i="2"/>
  <c r="I315" i="2"/>
  <c r="K315" i="2"/>
  <c r="F316" i="2"/>
  <c r="G316" i="2"/>
  <c r="I316" i="2"/>
  <c r="K316" i="2"/>
  <c r="F317" i="2"/>
  <c r="G317" i="2"/>
  <c r="I317" i="2"/>
  <c r="K317" i="2"/>
  <c r="F318" i="2"/>
  <c r="G318" i="2"/>
  <c r="I318" i="2"/>
  <c r="K318" i="2"/>
  <c r="F311" i="2"/>
  <c r="G311" i="2"/>
  <c r="I311" i="2"/>
  <c r="K311" i="2"/>
  <c r="F309" i="2"/>
  <c r="G309" i="2"/>
  <c r="I309" i="2"/>
  <c r="K309" i="2"/>
  <c r="F310" i="2"/>
  <c r="G310" i="2"/>
  <c r="I310" i="2"/>
  <c r="K310" i="2"/>
  <c r="F204" i="2"/>
  <c r="G204" i="2"/>
  <c r="I204" i="2"/>
  <c r="K204" i="2"/>
  <c r="F205" i="2"/>
  <c r="G205" i="2"/>
  <c r="I205" i="2"/>
  <c r="K205" i="2"/>
  <c r="F206" i="2"/>
  <c r="G206" i="2"/>
  <c r="I206" i="2"/>
  <c r="K206" i="2"/>
  <c r="F207" i="2"/>
  <c r="G207" i="2"/>
  <c r="I207" i="2"/>
  <c r="K207" i="2"/>
  <c r="F208" i="2"/>
  <c r="G208" i="2"/>
  <c r="I208" i="2"/>
  <c r="K208" i="2"/>
  <c r="F209" i="2"/>
  <c r="G209" i="2"/>
  <c r="I209" i="2"/>
  <c r="K209" i="2"/>
  <c r="F210" i="2"/>
  <c r="G210" i="2"/>
  <c r="I210" i="2"/>
  <c r="K210" i="2"/>
  <c r="F211" i="2"/>
  <c r="G211" i="2"/>
  <c r="I211" i="2"/>
  <c r="K211" i="2"/>
  <c r="F212" i="2"/>
  <c r="G212" i="2"/>
  <c r="I212" i="2"/>
  <c r="K212" i="2"/>
  <c r="F213" i="2"/>
  <c r="G213" i="2"/>
  <c r="I213" i="2"/>
  <c r="K213" i="2"/>
  <c r="F214" i="2"/>
  <c r="G214" i="2"/>
  <c r="I214" i="2"/>
  <c r="K214" i="2"/>
  <c r="F215" i="2"/>
  <c r="G215" i="2"/>
  <c r="I215" i="2"/>
  <c r="K215" i="2"/>
  <c r="F216" i="2"/>
  <c r="G216" i="2"/>
  <c r="I216" i="2"/>
  <c r="K216" i="2"/>
  <c r="F217" i="2"/>
  <c r="G217" i="2"/>
  <c r="I217" i="2"/>
  <c r="K217" i="2"/>
  <c r="F218" i="2"/>
  <c r="G218" i="2"/>
  <c r="I218" i="2"/>
  <c r="K218" i="2"/>
  <c r="F219" i="2"/>
  <c r="G219" i="2"/>
  <c r="I219" i="2"/>
  <c r="K219" i="2"/>
  <c r="F220" i="2"/>
  <c r="G220" i="2"/>
  <c r="I220" i="2"/>
  <c r="K220" i="2"/>
  <c r="F221" i="2"/>
  <c r="G221" i="2"/>
  <c r="I221" i="2"/>
  <c r="K221" i="2"/>
  <c r="F222" i="2"/>
  <c r="G222" i="2"/>
  <c r="I222" i="2"/>
  <c r="K222" i="2"/>
  <c r="F223" i="2"/>
  <c r="G223" i="2"/>
  <c r="I223" i="2"/>
  <c r="K223" i="2"/>
  <c r="F224" i="2"/>
  <c r="G224" i="2"/>
  <c r="I224" i="2"/>
  <c r="K224" i="2"/>
  <c r="F225" i="2"/>
  <c r="G225" i="2"/>
  <c r="I225" i="2"/>
  <c r="K225" i="2"/>
  <c r="F226" i="2"/>
  <c r="G226" i="2"/>
  <c r="I226" i="2"/>
  <c r="K226" i="2"/>
  <c r="F227" i="2"/>
  <c r="G227" i="2"/>
  <c r="I227" i="2"/>
  <c r="K227" i="2"/>
  <c r="F228" i="2"/>
  <c r="G228" i="2"/>
  <c r="I228" i="2"/>
  <c r="K228" i="2"/>
  <c r="F229" i="2"/>
  <c r="G229" i="2"/>
  <c r="I229" i="2"/>
  <c r="K229" i="2"/>
  <c r="F230" i="2"/>
  <c r="G230" i="2"/>
  <c r="I230" i="2"/>
  <c r="K230" i="2"/>
  <c r="F231" i="2"/>
  <c r="G231" i="2"/>
  <c r="I231" i="2"/>
  <c r="K231" i="2"/>
  <c r="F232" i="2"/>
  <c r="G232" i="2"/>
  <c r="I232" i="2"/>
  <c r="K232" i="2"/>
  <c r="F233" i="2"/>
  <c r="G233" i="2"/>
  <c r="I233" i="2"/>
  <c r="K233" i="2"/>
  <c r="F234" i="2"/>
  <c r="G234" i="2"/>
  <c r="I234" i="2"/>
  <c r="K234" i="2"/>
  <c r="F235" i="2"/>
  <c r="G235" i="2"/>
  <c r="I235" i="2"/>
  <c r="K235" i="2"/>
  <c r="F236" i="2"/>
  <c r="G236" i="2"/>
  <c r="I236" i="2"/>
  <c r="K236" i="2"/>
  <c r="F237" i="2"/>
  <c r="G237" i="2"/>
  <c r="I237" i="2"/>
  <c r="K237" i="2"/>
  <c r="F238" i="2"/>
  <c r="G238" i="2"/>
  <c r="I238" i="2"/>
  <c r="K238" i="2"/>
  <c r="F239" i="2"/>
  <c r="G239" i="2"/>
  <c r="I239" i="2"/>
  <c r="K239" i="2"/>
  <c r="F240" i="2"/>
  <c r="G240" i="2"/>
  <c r="I240" i="2"/>
  <c r="K240" i="2"/>
  <c r="F241" i="2"/>
  <c r="G241" i="2"/>
  <c r="I241" i="2"/>
  <c r="K241" i="2"/>
  <c r="F242" i="2"/>
  <c r="G242" i="2"/>
  <c r="I242" i="2"/>
  <c r="K242" i="2"/>
  <c r="F243" i="2"/>
  <c r="G243" i="2"/>
  <c r="I243" i="2"/>
  <c r="K243" i="2"/>
  <c r="F244" i="2"/>
  <c r="G244" i="2"/>
  <c r="I244" i="2"/>
  <c r="K244" i="2"/>
  <c r="F245" i="2"/>
  <c r="G245" i="2"/>
  <c r="I245" i="2"/>
  <c r="K245" i="2"/>
  <c r="F246" i="2"/>
  <c r="G246" i="2"/>
  <c r="I246" i="2"/>
  <c r="K246" i="2"/>
  <c r="F247" i="2"/>
  <c r="G247" i="2"/>
  <c r="I247" i="2"/>
  <c r="K247" i="2"/>
  <c r="F248" i="2"/>
  <c r="G248" i="2"/>
  <c r="I248" i="2"/>
  <c r="K248" i="2"/>
  <c r="F249" i="2"/>
  <c r="G249" i="2"/>
  <c r="I249" i="2"/>
  <c r="K249" i="2"/>
  <c r="F250" i="2"/>
  <c r="G250" i="2"/>
  <c r="I250" i="2"/>
  <c r="K250" i="2"/>
  <c r="F251" i="2"/>
  <c r="G251" i="2"/>
  <c r="I251" i="2"/>
  <c r="K251" i="2"/>
  <c r="F252" i="2"/>
  <c r="G252" i="2"/>
  <c r="I252" i="2"/>
  <c r="K252" i="2"/>
  <c r="F253" i="2"/>
  <c r="G253" i="2"/>
  <c r="I253" i="2"/>
  <c r="K253" i="2"/>
  <c r="F254" i="2"/>
  <c r="G254" i="2"/>
  <c r="I254" i="2"/>
  <c r="K254" i="2"/>
  <c r="F255" i="2"/>
  <c r="G255" i="2"/>
  <c r="I255" i="2"/>
  <c r="K255" i="2"/>
  <c r="F256" i="2"/>
  <c r="G256" i="2"/>
  <c r="I256" i="2"/>
  <c r="K256" i="2"/>
  <c r="F257" i="2"/>
  <c r="G257" i="2"/>
  <c r="I257" i="2"/>
  <c r="K257" i="2"/>
  <c r="F258" i="2"/>
  <c r="G258" i="2"/>
  <c r="I258" i="2"/>
  <c r="K258" i="2"/>
  <c r="F259" i="2"/>
  <c r="G259" i="2"/>
  <c r="I259" i="2"/>
  <c r="K259" i="2"/>
  <c r="F260" i="2"/>
  <c r="G260" i="2"/>
  <c r="I260" i="2"/>
  <c r="K260" i="2"/>
  <c r="F261" i="2"/>
  <c r="G261" i="2"/>
  <c r="I261" i="2"/>
  <c r="K261" i="2"/>
  <c r="F262" i="2"/>
  <c r="G262" i="2"/>
  <c r="I262" i="2"/>
  <c r="K262" i="2"/>
  <c r="F263" i="2"/>
  <c r="G263" i="2"/>
  <c r="I263" i="2"/>
  <c r="K263" i="2"/>
  <c r="F264" i="2"/>
  <c r="G264" i="2"/>
  <c r="I264" i="2"/>
  <c r="K264" i="2"/>
  <c r="F265" i="2"/>
  <c r="G265" i="2"/>
  <c r="I265" i="2"/>
  <c r="K265" i="2"/>
  <c r="F266" i="2"/>
  <c r="G266" i="2"/>
  <c r="I266" i="2"/>
  <c r="K266" i="2"/>
  <c r="F267" i="2"/>
  <c r="G267" i="2"/>
  <c r="I267" i="2"/>
  <c r="K267" i="2"/>
  <c r="F268" i="2"/>
  <c r="G268" i="2"/>
  <c r="I268" i="2"/>
  <c r="K268" i="2"/>
  <c r="F269" i="2"/>
  <c r="G269" i="2"/>
  <c r="I269" i="2"/>
  <c r="K269" i="2"/>
  <c r="F270" i="2"/>
  <c r="G270" i="2"/>
  <c r="I270" i="2"/>
  <c r="K270" i="2"/>
  <c r="F271" i="2"/>
  <c r="G271" i="2"/>
  <c r="I271" i="2"/>
  <c r="K271" i="2"/>
  <c r="F272" i="2"/>
  <c r="G272" i="2"/>
  <c r="I272" i="2"/>
  <c r="K272" i="2"/>
  <c r="F273" i="2"/>
  <c r="G273" i="2"/>
  <c r="I273" i="2"/>
  <c r="K273" i="2"/>
  <c r="F274" i="2"/>
  <c r="G274" i="2"/>
  <c r="I274" i="2"/>
  <c r="K274" i="2"/>
  <c r="F275" i="2"/>
  <c r="G275" i="2"/>
  <c r="I275" i="2"/>
  <c r="K275" i="2"/>
  <c r="F276" i="2"/>
  <c r="G276" i="2"/>
  <c r="I276" i="2"/>
  <c r="K276" i="2"/>
  <c r="F277" i="2"/>
  <c r="G277" i="2"/>
  <c r="I277" i="2"/>
  <c r="K277" i="2"/>
  <c r="F278" i="2"/>
  <c r="G278" i="2"/>
  <c r="I278" i="2"/>
  <c r="K278" i="2"/>
  <c r="F279" i="2"/>
  <c r="G279" i="2"/>
  <c r="I279" i="2"/>
  <c r="K279" i="2"/>
  <c r="F280" i="2"/>
  <c r="G280" i="2"/>
  <c r="I280" i="2"/>
  <c r="K280" i="2"/>
  <c r="F281" i="2"/>
  <c r="G281" i="2"/>
  <c r="I281" i="2"/>
  <c r="K281" i="2"/>
  <c r="F282" i="2"/>
  <c r="G282" i="2"/>
  <c r="I282" i="2"/>
  <c r="K282" i="2"/>
  <c r="F283" i="2"/>
  <c r="G283" i="2"/>
  <c r="I283" i="2"/>
  <c r="K283" i="2"/>
  <c r="F284" i="2"/>
  <c r="G284" i="2"/>
  <c r="I284" i="2"/>
  <c r="K284" i="2"/>
  <c r="F285" i="2"/>
  <c r="G285" i="2"/>
  <c r="I285" i="2"/>
  <c r="K285" i="2"/>
  <c r="F286" i="2"/>
  <c r="G286" i="2"/>
  <c r="I286" i="2"/>
  <c r="K286" i="2"/>
  <c r="F287" i="2"/>
  <c r="G287" i="2"/>
  <c r="I287" i="2"/>
  <c r="K287" i="2"/>
  <c r="F288" i="2"/>
  <c r="G288" i="2"/>
  <c r="I288" i="2"/>
  <c r="K288" i="2"/>
  <c r="F289" i="2"/>
  <c r="G289" i="2"/>
  <c r="I289" i="2"/>
  <c r="K289" i="2"/>
  <c r="F290" i="2"/>
  <c r="G290" i="2"/>
  <c r="I290" i="2"/>
  <c r="K290" i="2"/>
  <c r="F291" i="2"/>
  <c r="G291" i="2"/>
  <c r="I291" i="2"/>
  <c r="K291" i="2"/>
  <c r="F292" i="2"/>
  <c r="G292" i="2"/>
  <c r="I292" i="2"/>
  <c r="K292" i="2"/>
  <c r="F293" i="2"/>
  <c r="G293" i="2"/>
  <c r="I293" i="2"/>
  <c r="K293" i="2"/>
  <c r="F294" i="2"/>
  <c r="G294" i="2"/>
  <c r="I294" i="2"/>
  <c r="K294" i="2"/>
  <c r="F295" i="2"/>
  <c r="G295" i="2"/>
  <c r="I295" i="2"/>
  <c r="K295" i="2"/>
  <c r="F296" i="2"/>
  <c r="G296" i="2"/>
  <c r="I296" i="2"/>
  <c r="K296" i="2"/>
  <c r="F297" i="2"/>
  <c r="G297" i="2"/>
  <c r="I297" i="2"/>
  <c r="K297" i="2"/>
  <c r="F298" i="2"/>
  <c r="G298" i="2"/>
  <c r="I298" i="2"/>
  <c r="K298" i="2"/>
  <c r="F299" i="2"/>
  <c r="G299" i="2"/>
  <c r="I299" i="2"/>
  <c r="K299" i="2"/>
  <c r="F300" i="2"/>
  <c r="G300" i="2"/>
  <c r="I300" i="2"/>
  <c r="K300" i="2"/>
  <c r="F301" i="2"/>
  <c r="G301" i="2"/>
  <c r="I301" i="2"/>
  <c r="K301" i="2"/>
  <c r="F302" i="2"/>
  <c r="G302" i="2"/>
  <c r="I302" i="2"/>
  <c r="K302" i="2"/>
  <c r="F303" i="2"/>
  <c r="G303" i="2"/>
  <c r="I303" i="2"/>
  <c r="K303" i="2"/>
  <c r="F304" i="2"/>
  <c r="G304" i="2"/>
  <c r="I304" i="2"/>
  <c r="K304" i="2"/>
  <c r="F305" i="2"/>
  <c r="G305" i="2"/>
  <c r="I305" i="2"/>
  <c r="K305" i="2"/>
  <c r="F306" i="2"/>
  <c r="G306" i="2"/>
  <c r="I306" i="2"/>
  <c r="K306" i="2"/>
  <c r="F307" i="2"/>
  <c r="G307" i="2"/>
  <c r="I307" i="2"/>
  <c r="K307" i="2"/>
  <c r="F308" i="2"/>
  <c r="G308" i="2"/>
  <c r="I308" i="2"/>
  <c r="K308" i="2"/>
  <c r="F203" i="2"/>
  <c r="G203" i="2"/>
  <c r="I203" i="2"/>
  <c r="K203" i="2"/>
  <c r="I3" i="2"/>
  <c r="K3" i="2"/>
  <c r="I4" i="2"/>
  <c r="K4" i="2"/>
  <c r="I5" i="2"/>
  <c r="K5" i="2"/>
  <c r="I6" i="2"/>
  <c r="K6" i="2"/>
  <c r="I7" i="2"/>
  <c r="K7" i="2"/>
  <c r="I8" i="2"/>
  <c r="K8" i="2"/>
  <c r="I9" i="2"/>
  <c r="K9" i="2"/>
  <c r="I10" i="2"/>
  <c r="K10" i="2"/>
  <c r="I11" i="2"/>
  <c r="K11" i="2"/>
  <c r="I12" i="2"/>
  <c r="K12" i="2"/>
  <c r="I13" i="2"/>
  <c r="K13" i="2"/>
  <c r="I14" i="2"/>
  <c r="K14" i="2"/>
  <c r="I15" i="2"/>
  <c r="K15" i="2"/>
  <c r="I16" i="2"/>
  <c r="K16" i="2"/>
  <c r="I17" i="2"/>
  <c r="K17" i="2"/>
  <c r="I2" i="2"/>
  <c r="K2" i="2"/>
  <c r="G19" i="2"/>
  <c r="I19" i="2"/>
  <c r="K19" i="2"/>
  <c r="G20" i="2"/>
  <c r="I20" i="2"/>
  <c r="K20" i="2"/>
  <c r="G21" i="2"/>
  <c r="I21" i="2"/>
  <c r="K21" i="2"/>
  <c r="G22" i="2"/>
  <c r="I22" i="2"/>
  <c r="K22" i="2"/>
  <c r="G23" i="2"/>
  <c r="I23" i="2"/>
  <c r="K23" i="2"/>
  <c r="G24" i="2"/>
  <c r="I24" i="2"/>
  <c r="K24" i="2"/>
  <c r="G25" i="2"/>
  <c r="I25" i="2"/>
  <c r="K25" i="2"/>
  <c r="G26" i="2"/>
  <c r="I26" i="2"/>
  <c r="K26" i="2"/>
  <c r="G27" i="2"/>
  <c r="I27" i="2"/>
  <c r="K27" i="2"/>
  <c r="G28" i="2"/>
  <c r="I28" i="2"/>
  <c r="K28" i="2"/>
  <c r="G29" i="2"/>
  <c r="I29" i="2"/>
  <c r="K29" i="2"/>
  <c r="G30" i="2"/>
  <c r="I30" i="2"/>
  <c r="K30" i="2"/>
  <c r="G31" i="2"/>
  <c r="I31" i="2"/>
  <c r="K31" i="2"/>
  <c r="G32" i="2"/>
  <c r="I32" i="2"/>
  <c r="K32" i="2"/>
  <c r="G33" i="2"/>
  <c r="I33" i="2"/>
  <c r="K33" i="2"/>
  <c r="G34" i="2"/>
  <c r="I34" i="2"/>
  <c r="K34" i="2"/>
  <c r="G35" i="2"/>
  <c r="I35" i="2"/>
  <c r="K35" i="2"/>
  <c r="G36" i="2"/>
  <c r="I36" i="2"/>
  <c r="K36" i="2"/>
  <c r="G37" i="2"/>
  <c r="I37" i="2"/>
  <c r="K37" i="2"/>
  <c r="G38" i="2"/>
  <c r="I38" i="2"/>
  <c r="K38" i="2"/>
  <c r="G39" i="2"/>
  <c r="I39" i="2"/>
  <c r="K39" i="2"/>
  <c r="G40" i="2"/>
  <c r="I40" i="2"/>
  <c r="K40" i="2"/>
  <c r="G41" i="2"/>
  <c r="I41" i="2"/>
  <c r="K41" i="2"/>
  <c r="G42" i="2"/>
  <c r="I42" i="2"/>
  <c r="K42" i="2"/>
  <c r="G43" i="2"/>
  <c r="I43" i="2"/>
  <c r="K43" i="2"/>
  <c r="G44" i="2"/>
  <c r="I44" i="2"/>
  <c r="K44" i="2"/>
  <c r="G45" i="2"/>
  <c r="I45" i="2"/>
  <c r="K45" i="2"/>
  <c r="G46" i="2"/>
  <c r="I46" i="2"/>
  <c r="K46" i="2"/>
  <c r="G47" i="2"/>
  <c r="I47" i="2"/>
  <c r="K47" i="2"/>
  <c r="G48" i="2"/>
  <c r="I48" i="2"/>
  <c r="K48" i="2"/>
  <c r="G49" i="2"/>
  <c r="I49" i="2"/>
  <c r="K49" i="2"/>
  <c r="G50" i="2"/>
  <c r="I50" i="2"/>
  <c r="K50" i="2"/>
  <c r="G51" i="2"/>
  <c r="I51" i="2"/>
  <c r="K51" i="2"/>
  <c r="G52" i="2"/>
  <c r="I52" i="2"/>
  <c r="K52" i="2"/>
  <c r="G53" i="2"/>
  <c r="I53" i="2"/>
  <c r="K53" i="2"/>
  <c r="G54" i="2"/>
  <c r="I54" i="2"/>
  <c r="K54" i="2"/>
  <c r="G55" i="2"/>
  <c r="I55" i="2"/>
  <c r="K55" i="2"/>
  <c r="G56" i="2"/>
  <c r="I56" i="2"/>
  <c r="K56" i="2"/>
  <c r="G57" i="2"/>
  <c r="I57" i="2"/>
  <c r="K57" i="2"/>
  <c r="G58" i="2"/>
  <c r="I58" i="2"/>
  <c r="K58" i="2"/>
  <c r="G59" i="2"/>
  <c r="I59" i="2"/>
  <c r="K59" i="2"/>
  <c r="G60" i="2"/>
  <c r="I60" i="2"/>
  <c r="K60" i="2"/>
  <c r="G61" i="2"/>
  <c r="I61" i="2"/>
  <c r="K61" i="2"/>
  <c r="G62" i="2"/>
  <c r="I62" i="2"/>
  <c r="K62" i="2"/>
  <c r="G63" i="2"/>
  <c r="I63" i="2"/>
  <c r="K63" i="2"/>
  <c r="G64" i="2"/>
  <c r="I64" i="2"/>
  <c r="K64" i="2"/>
  <c r="G65" i="2"/>
  <c r="I65" i="2"/>
  <c r="K65" i="2"/>
  <c r="G66" i="2"/>
  <c r="I66" i="2"/>
  <c r="K66" i="2"/>
  <c r="G67" i="2"/>
  <c r="I67" i="2"/>
  <c r="K67" i="2"/>
  <c r="G68" i="2"/>
  <c r="I68" i="2"/>
  <c r="K68" i="2"/>
  <c r="G69" i="2"/>
  <c r="I69" i="2"/>
  <c r="K69" i="2"/>
  <c r="G70" i="2"/>
  <c r="I70" i="2"/>
  <c r="K70" i="2"/>
  <c r="G71" i="2"/>
  <c r="I71" i="2"/>
  <c r="K71" i="2"/>
  <c r="G72" i="2"/>
  <c r="I72" i="2"/>
  <c r="K72" i="2"/>
  <c r="G73" i="2"/>
  <c r="I73" i="2"/>
  <c r="K73" i="2"/>
  <c r="G74" i="2"/>
  <c r="I74" i="2"/>
  <c r="K74" i="2"/>
  <c r="G75" i="2"/>
  <c r="I75" i="2"/>
  <c r="K75" i="2"/>
  <c r="G76" i="2"/>
  <c r="I76" i="2"/>
  <c r="K76" i="2"/>
  <c r="G77" i="2"/>
  <c r="I77" i="2"/>
  <c r="K77" i="2"/>
  <c r="G78" i="2"/>
  <c r="I78" i="2"/>
  <c r="K78" i="2"/>
  <c r="G79" i="2"/>
  <c r="I79" i="2"/>
  <c r="K79" i="2"/>
  <c r="G80" i="2"/>
  <c r="I80" i="2"/>
  <c r="K80" i="2"/>
  <c r="G81" i="2"/>
  <c r="I81" i="2"/>
  <c r="K81" i="2"/>
  <c r="G82" i="2"/>
  <c r="I82" i="2"/>
  <c r="K82" i="2"/>
  <c r="G83" i="2"/>
  <c r="I83" i="2"/>
  <c r="K83" i="2"/>
  <c r="G84" i="2"/>
  <c r="I84" i="2"/>
  <c r="K84" i="2"/>
  <c r="G85" i="2"/>
  <c r="I85" i="2"/>
  <c r="K85" i="2"/>
  <c r="G86" i="2"/>
  <c r="I86" i="2"/>
  <c r="K86" i="2"/>
  <c r="G87" i="2"/>
  <c r="I87" i="2"/>
  <c r="K87" i="2"/>
  <c r="G88" i="2"/>
  <c r="I88" i="2"/>
  <c r="K88" i="2"/>
  <c r="G89" i="2"/>
  <c r="I89" i="2"/>
  <c r="K89" i="2"/>
  <c r="G90" i="2"/>
  <c r="I90" i="2"/>
  <c r="K90" i="2"/>
  <c r="G91" i="2"/>
  <c r="I91" i="2"/>
  <c r="K91" i="2"/>
  <c r="G92" i="2"/>
  <c r="I92" i="2"/>
  <c r="K92" i="2"/>
  <c r="G93" i="2"/>
  <c r="I93" i="2"/>
  <c r="K93" i="2"/>
  <c r="G94" i="2"/>
  <c r="I94" i="2"/>
  <c r="K94" i="2"/>
  <c r="G95" i="2"/>
  <c r="I95" i="2"/>
  <c r="K95" i="2"/>
  <c r="G96" i="2"/>
  <c r="I96" i="2"/>
  <c r="K96" i="2"/>
  <c r="G97" i="2"/>
  <c r="I97" i="2"/>
  <c r="K97" i="2"/>
  <c r="G98" i="2"/>
  <c r="I98" i="2"/>
  <c r="K98" i="2"/>
  <c r="G99" i="2"/>
  <c r="I99" i="2"/>
  <c r="K99" i="2"/>
  <c r="G100" i="2"/>
  <c r="I100" i="2"/>
  <c r="K100" i="2"/>
  <c r="G101" i="2"/>
  <c r="I101" i="2"/>
  <c r="K101" i="2"/>
  <c r="G102" i="2"/>
  <c r="I102" i="2"/>
  <c r="K102" i="2"/>
  <c r="G103" i="2"/>
  <c r="I103" i="2"/>
  <c r="K103" i="2"/>
  <c r="G104" i="2"/>
  <c r="I104" i="2"/>
  <c r="K104" i="2"/>
  <c r="G105" i="2"/>
  <c r="I105" i="2"/>
  <c r="K105" i="2"/>
  <c r="G106" i="2"/>
  <c r="I106" i="2"/>
  <c r="K106" i="2"/>
  <c r="G107" i="2"/>
  <c r="I107" i="2"/>
  <c r="K107" i="2"/>
  <c r="G108" i="2"/>
  <c r="I108" i="2"/>
  <c r="K108" i="2"/>
  <c r="G109" i="2"/>
  <c r="I109" i="2"/>
  <c r="K109" i="2"/>
  <c r="G110" i="2"/>
  <c r="I110" i="2"/>
  <c r="K110" i="2"/>
  <c r="G111" i="2"/>
  <c r="I111" i="2"/>
  <c r="K111" i="2"/>
  <c r="G112" i="2"/>
  <c r="I112" i="2"/>
  <c r="K112" i="2"/>
  <c r="G113" i="2"/>
  <c r="I113" i="2"/>
  <c r="K113" i="2"/>
  <c r="G114" i="2"/>
  <c r="I114" i="2"/>
  <c r="K114" i="2"/>
  <c r="G115" i="2"/>
  <c r="I115" i="2"/>
  <c r="K115" i="2"/>
  <c r="G116" i="2"/>
  <c r="I116" i="2"/>
  <c r="K116" i="2"/>
  <c r="G117" i="2"/>
  <c r="I117" i="2"/>
  <c r="K117" i="2"/>
  <c r="G118" i="2"/>
  <c r="I118" i="2"/>
  <c r="K118" i="2"/>
  <c r="G119" i="2"/>
  <c r="I119" i="2"/>
  <c r="K119" i="2"/>
  <c r="G120" i="2"/>
  <c r="I120" i="2"/>
  <c r="K120" i="2"/>
  <c r="G121" i="2"/>
  <c r="I121" i="2"/>
  <c r="K121" i="2"/>
  <c r="G122" i="2"/>
  <c r="I122" i="2"/>
  <c r="K122" i="2"/>
  <c r="G123" i="2"/>
  <c r="I123" i="2"/>
  <c r="K123" i="2"/>
  <c r="G124" i="2"/>
  <c r="I124" i="2"/>
  <c r="K124" i="2"/>
  <c r="G125" i="2"/>
  <c r="I125" i="2"/>
  <c r="K125" i="2"/>
  <c r="G126" i="2"/>
  <c r="I126" i="2"/>
  <c r="K126" i="2"/>
  <c r="G127" i="2"/>
  <c r="I127" i="2"/>
  <c r="K127" i="2"/>
  <c r="G128" i="2"/>
  <c r="I128" i="2"/>
  <c r="K128" i="2"/>
  <c r="G129" i="2"/>
  <c r="I129" i="2"/>
  <c r="K129" i="2"/>
  <c r="G130" i="2"/>
  <c r="I130" i="2"/>
  <c r="K130" i="2"/>
  <c r="G131" i="2"/>
  <c r="I131" i="2"/>
  <c r="K131" i="2"/>
  <c r="G132" i="2"/>
  <c r="I132" i="2"/>
  <c r="K132" i="2"/>
  <c r="G133" i="2"/>
  <c r="I133" i="2"/>
  <c r="K133" i="2"/>
  <c r="G134" i="2"/>
  <c r="I134" i="2"/>
  <c r="K134" i="2"/>
  <c r="G135" i="2"/>
  <c r="I135" i="2"/>
  <c r="K135" i="2"/>
  <c r="G136" i="2"/>
  <c r="I136" i="2"/>
  <c r="K136" i="2"/>
  <c r="G137" i="2"/>
  <c r="I137" i="2"/>
  <c r="K137" i="2"/>
  <c r="G138" i="2"/>
  <c r="I138" i="2"/>
  <c r="K138" i="2"/>
  <c r="G139" i="2"/>
  <c r="I139" i="2"/>
  <c r="K139" i="2"/>
  <c r="G140" i="2"/>
  <c r="I140" i="2"/>
  <c r="K140" i="2"/>
  <c r="G141" i="2"/>
  <c r="I141" i="2"/>
  <c r="K141" i="2"/>
  <c r="G142" i="2"/>
  <c r="I142" i="2"/>
  <c r="K142" i="2"/>
  <c r="G143" i="2"/>
  <c r="I143" i="2"/>
  <c r="K143" i="2"/>
  <c r="G144" i="2"/>
  <c r="I144" i="2"/>
  <c r="K144" i="2"/>
  <c r="G145" i="2"/>
  <c r="I145" i="2"/>
  <c r="K145" i="2"/>
  <c r="G146" i="2"/>
  <c r="I146" i="2"/>
  <c r="K146" i="2"/>
  <c r="G147" i="2"/>
  <c r="I147" i="2"/>
  <c r="K147" i="2"/>
  <c r="G148" i="2"/>
  <c r="I148" i="2"/>
  <c r="K148" i="2"/>
  <c r="G149" i="2"/>
  <c r="I149" i="2"/>
  <c r="K149" i="2"/>
  <c r="G150" i="2"/>
  <c r="I150" i="2"/>
  <c r="K150" i="2"/>
  <c r="G151" i="2"/>
  <c r="I151" i="2"/>
  <c r="K151" i="2"/>
  <c r="G152" i="2"/>
  <c r="I152" i="2"/>
  <c r="K152" i="2"/>
  <c r="G153" i="2"/>
  <c r="I153" i="2"/>
  <c r="K153" i="2"/>
  <c r="G154" i="2"/>
  <c r="I154" i="2"/>
  <c r="K154" i="2"/>
  <c r="G155" i="2"/>
  <c r="I155" i="2"/>
  <c r="K155" i="2"/>
  <c r="G156" i="2"/>
  <c r="I156" i="2"/>
  <c r="K156" i="2"/>
  <c r="G157" i="2"/>
  <c r="I157" i="2"/>
  <c r="K157" i="2"/>
  <c r="G158" i="2"/>
  <c r="I158" i="2"/>
  <c r="K158" i="2"/>
  <c r="G159" i="2"/>
  <c r="I159" i="2"/>
  <c r="K159" i="2"/>
  <c r="G160" i="2"/>
  <c r="I160" i="2"/>
  <c r="K160" i="2"/>
  <c r="G161" i="2"/>
  <c r="I161" i="2"/>
  <c r="K161" i="2"/>
  <c r="G162" i="2"/>
  <c r="I162" i="2"/>
  <c r="K162" i="2"/>
  <c r="G163" i="2"/>
  <c r="I163" i="2"/>
  <c r="K163" i="2"/>
  <c r="G164" i="2"/>
  <c r="I164" i="2"/>
  <c r="K164" i="2"/>
  <c r="G165" i="2"/>
  <c r="I165" i="2"/>
  <c r="K165" i="2"/>
  <c r="G166" i="2"/>
  <c r="I166" i="2"/>
  <c r="K166" i="2"/>
  <c r="G167" i="2"/>
  <c r="I167" i="2"/>
  <c r="K167" i="2"/>
  <c r="G168" i="2"/>
  <c r="I168" i="2"/>
  <c r="K168" i="2"/>
  <c r="G169" i="2"/>
  <c r="I169" i="2"/>
  <c r="K169" i="2"/>
  <c r="G170" i="2"/>
  <c r="I170" i="2"/>
  <c r="K170" i="2"/>
  <c r="G171" i="2"/>
  <c r="I171" i="2"/>
  <c r="K171" i="2"/>
  <c r="G172" i="2"/>
  <c r="I172" i="2"/>
  <c r="K172" i="2"/>
  <c r="G173" i="2"/>
  <c r="I173" i="2"/>
  <c r="K173" i="2"/>
  <c r="G174" i="2"/>
  <c r="I174" i="2"/>
  <c r="K174" i="2"/>
  <c r="G175" i="2"/>
  <c r="I175" i="2"/>
  <c r="K175" i="2"/>
  <c r="G176" i="2"/>
  <c r="I176" i="2"/>
  <c r="K176" i="2"/>
  <c r="G177" i="2"/>
  <c r="I177" i="2"/>
  <c r="K177" i="2"/>
  <c r="G178" i="2"/>
  <c r="I178" i="2"/>
  <c r="K178" i="2"/>
  <c r="G179" i="2"/>
  <c r="I179" i="2"/>
  <c r="K179" i="2"/>
  <c r="G180" i="2"/>
  <c r="I180" i="2"/>
  <c r="K180" i="2"/>
  <c r="G181" i="2"/>
  <c r="I181" i="2"/>
  <c r="K181" i="2"/>
  <c r="G182" i="2"/>
  <c r="I182" i="2"/>
  <c r="K182" i="2"/>
  <c r="G183" i="2"/>
  <c r="I183" i="2"/>
  <c r="K183" i="2"/>
  <c r="G184" i="2"/>
  <c r="I184" i="2"/>
  <c r="K184" i="2"/>
  <c r="G185" i="2"/>
  <c r="I185" i="2"/>
  <c r="K185" i="2"/>
  <c r="G186" i="2"/>
  <c r="I186" i="2"/>
  <c r="K186" i="2"/>
  <c r="G187" i="2"/>
  <c r="I187" i="2"/>
  <c r="K187" i="2"/>
  <c r="G188" i="2"/>
  <c r="I188" i="2"/>
  <c r="K188" i="2"/>
  <c r="G189" i="2"/>
  <c r="I189" i="2"/>
  <c r="K189" i="2"/>
  <c r="G190" i="2"/>
  <c r="I190" i="2"/>
  <c r="K190" i="2"/>
  <c r="G191" i="2"/>
  <c r="I191" i="2"/>
  <c r="K191" i="2"/>
  <c r="G192" i="2"/>
  <c r="I192" i="2"/>
  <c r="K192" i="2"/>
  <c r="G193" i="2"/>
  <c r="I193" i="2"/>
  <c r="K193" i="2"/>
  <c r="G194" i="2"/>
  <c r="I194" i="2"/>
  <c r="K194" i="2"/>
  <c r="G195" i="2"/>
  <c r="I195" i="2"/>
  <c r="K195" i="2"/>
  <c r="G196" i="2"/>
  <c r="I196" i="2"/>
  <c r="K196" i="2"/>
  <c r="G197" i="2"/>
  <c r="I197" i="2"/>
  <c r="K197" i="2"/>
  <c r="G198" i="2"/>
  <c r="I198" i="2"/>
  <c r="K198" i="2"/>
  <c r="G199" i="2"/>
  <c r="I199" i="2"/>
  <c r="K199" i="2"/>
  <c r="G200" i="2"/>
  <c r="I200" i="2"/>
  <c r="K200" i="2"/>
  <c r="G201" i="2"/>
  <c r="I201" i="2"/>
  <c r="K201" i="2"/>
  <c r="G202" i="2"/>
  <c r="I202" i="2"/>
  <c r="K202" i="2"/>
  <c r="G18" i="2"/>
  <c r="I18" i="2"/>
  <c r="K18" i="2"/>
  <c r="S92" i="4"/>
  <c r="T92" i="4"/>
  <c r="S299" i="4"/>
  <c r="T299" i="4"/>
  <c r="S309" i="4"/>
  <c r="T309" i="4"/>
  <c r="S322" i="4"/>
  <c r="T322" i="4"/>
  <c r="S379" i="4"/>
  <c r="T379" i="4"/>
  <c r="S310" i="4"/>
  <c r="T310" i="4"/>
  <c r="S463" i="4"/>
  <c r="T463" i="4"/>
  <c r="S353" i="4"/>
  <c r="T353" i="4"/>
  <c r="S311" i="4"/>
  <c r="T311" i="4"/>
  <c r="S436" i="4"/>
  <c r="T436" i="4"/>
  <c r="S161" i="4"/>
  <c r="T161" i="4"/>
  <c r="S181" i="4"/>
  <c r="T181" i="4"/>
  <c r="S456" i="4"/>
  <c r="T456" i="4"/>
  <c r="S460" i="4"/>
  <c r="T460" i="4"/>
  <c r="S305" i="4"/>
  <c r="T305" i="4"/>
  <c r="S473" i="4"/>
  <c r="T473" i="4"/>
  <c r="S165" i="4"/>
  <c r="T165" i="4"/>
  <c r="T177" i="4"/>
  <c r="S449" i="4"/>
  <c r="T449" i="4"/>
  <c r="T89" i="4"/>
  <c r="T508" i="4"/>
  <c r="S279" i="4"/>
  <c r="T279" i="4"/>
  <c r="S212" i="4"/>
  <c r="T212" i="4"/>
  <c r="S446" i="4"/>
  <c r="T446" i="4"/>
  <c r="S484" i="4"/>
  <c r="T484" i="4"/>
  <c r="S376" i="4"/>
  <c r="T376" i="4"/>
  <c r="S146" i="4"/>
  <c r="T146" i="4"/>
  <c r="T509" i="4"/>
  <c r="S282" i="4"/>
  <c r="T282" i="4"/>
  <c r="S281" i="4"/>
  <c r="T281" i="4"/>
  <c r="S289" i="4"/>
  <c r="T289" i="4"/>
  <c r="S480" i="4"/>
  <c r="T480" i="4"/>
  <c r="S69" i="4"/>
  <c r="T69" i="4"/>
  <c r="S378" i="4"/>
  <c r="T378" i="4"/>
  <c r="S389" i="4"/>
  <c r="T389" i="4"/>
  <c r="S401" i="4"/>
  <c r="T401" i="4"/>
  <c r="S441" i="4"/>
  <c r="T441" i="4"/>
  <c r="S445" i="4"/>
  <c r="T445" i="4"/>
  <c r="S476" i="4"/>
  <c r="T476" i="4"/>
  <c r="S111" i="4"/>
  <c r="T111" i="4"/>
  <c r="S381" i="4"/>
  <c r="T381" i="4"/>
  <c r="S412" i="4"/>
  <c r="T412" i="4"/>
  <c r="S440" i="4"/>
  <c r="T440" i="4"/>
  <c r="T252" i="4"/>
  <c r="S138" i="4"/>
  <c r="T138" i="4"/>
  <c r="S193" i="4"/>
  <c r="T193" i="4"/>
  <c r="S201" i="4"/>
  <c r="T201" i="4"/>
  <c r="S217" i="4"/>
  <c r="T217" i="4"/>
  <c r="T374" i="4"/>
  <c r="S502" i="4"/>
  <c r="T502" i="4"/>
  <c r="T127" i="4"/>
  <c r="S435" i="4"/>
  <c r="T435" i="4"/>
  <c r="T355" i="4"/>
  <c r="T314" i="4"/>
  <c r="S301" i="4"/>
  <c r="T301" i="4"/>
  <c r="S368" i="4"/>
  <c r="T368" i="4"/>
  <c r="S385" i="4"/>
  <c r="T385" i="4"/>
  <c r="T511" i="4"/>
  <c r="T361" i="4"/>
  <c r="S464" i="4"/>
  <c r="T464" i="4"/>
  <c r="T507" i="4"/>
  <c r="S384" i="4"/>
  <c r="T384" i="4"/>
  <c r="T373" i="4"/>
  <c r="T506" i="4"/>
  <c r="T510" i="4"/>
  <c r="T468" i="4"/>
  <c r="T500" i="4"/>
  <c r="T313" i="4"/>
  <c r="T107" i="4"/>
  <c r="T227" i="4"/>
  <c r="T256" i="4"/>
  <c r="T478" i="4"/>
  <c r="T216" i="4"/>
  <c r="T332" i="4"/>
  <c r="T364" i="4"/>
  <c r="T208" i="4"/>
  <c r="T471" i="4"/>
  <c r="T474" i="4"/>
  <c r="T394" i="4"/>
  <c r="T481" i="4"/>
  <c r="T268" i="4"/>
  <c r="T495" i="4"/>
  <c r="T503" i="4"/>
  <c r="T499" i="4"/>
  <c r="T28" i="4"/>
  <c r="T140" i="4"/>
  <c r="T98" i="4"/>
  <c r="T179" i="4"/>
  <c r="T185" i="4"/>
  <c r="T170" i="4"/>
  <c r="T267" i="4"/>
  <c r="T273" i="4"/>
  <c r="T340" i="4"/>
  <c r="T399" i="4"/>
  <c r="T452" i="4"/>
  <c r="T462" i="4"/>
  <c r="T284" i="4"/>
  <c r="T453" i="4"/>
  <c r="T236" i="4"/>
  <c r="T246" i="4"/>
  <c r="T469" i="4"/>
  <c r="T240" i="4"/>
  <c r="T382" i="4"/>
  <c r="T388" i="4"/>
  <c r="T418" i="4"/>
  <c r="T430" i="4"/>
  <c r="T442" i="4"/>
  <c r="T465" i="4"/>
  <c r="T232" i="4"/>
  <c r="T248" i="4"/>
  <c r="T286" i="4"/>
  <c r="T338" i="4"/>
  <c r="T383" i="4"/>
  <c r="T395" i="4"/>
  <c r="T443" i="4"/>
  <c r="T450" i="4"/>
  <c r="T328" i="4"/>
  <c r="T420" i="4"/>
  <c r="T444" i="4"/>
  <c r="T477" i="4"/>
  <c r="T218" i="4"/>
  <c r="T329" i="4"/>
  <c r="T354" i="4"/>
  <c r="T365" i="4"/>
  <c r="T391" i="4"/>
  <c r="T426" i="4"/>
  <c r="T461" i="4"/>
  <c r="T467" i="4"/>
  <c r="T288" i="4"/>
  <c r="T410" i="4"/>
  <c r="T438" i="4"/>
  <c r="T472" i="4"/>
  <c r="T489" i="4"/>
  <c r="T505" i="4"/>
  <c r="T490" i="4"/>
  <c r="T485" i="4"/>
  <c r="T498" i="4"/>
  <c r="T493" i="4"/>
  <c r="T3" i="4"/>
  <c r="T33" i="4"/>
  <c r="T39" i="4"/>
  <c r="T160" i="4"/>
  <c r="T5" i="4"/>
  <c r="T29" i="4"/>
  <c r="T76" i="4"/>
  <c r="T173" i="4"/>
  <c r="T151" i="4"/>
  <c r="T156" i="4"/>
  <c r="T88" i="4"/>
  <c r="T95" i="4"/>
  <c r="T189" i="4"/>
  <c r="T25" i="4"/>
  <c r="T37" i="4"/>
  <c r="T103" i="4"/>
  <c r="T119" i="4"/>
  <c r="T158" i="4"/>
  <c r="T182" i="4"/>
  <c r="T190" i="4"/>
  <c r="T231" i="4"/>
  <c r="T247" i="4"/>
  <c r="T318" i="4"/>
  <c r="T325" i="4"/>
  <c r="T348" i="4"/>
  <c r="T427" i="4"/>
  <c r="T433" i="4"/>
  <c r="T206" i="4"/>
  <c r="T331" i="4"/>
  <c r="T417" i="4"/>
  <c r="T187" i="4"/>
  <c r="T249" i="4"/>
  <c r="T261" i="4"/>
  <c r="T243" i="4"/>
  <c r="T293" i="4"/>
  <c r="T448" i="4"/>
  <c r="T209" i="4"/>
  <c r="T222" i="4"/>
  <c r="T255" i="4"/>
  <c r="T290" i="4"/>
  <c r="T294" i="4"/>
  <c r="T333" i="4"/>
  <c r="T223" i="4"/>
  <c r="T264" i="4"/>
  <c r="T275" i="4"/>
  <c r="T285" i="4"/>
  <c r="T351" i="4"/>
  <c r="T413" i="4"/>
  <c r="T224" i="4"/>
  <c r="T390" i="4"/>
  <c r="T425" i="4"/>
  <c r="T265" i="4"/>
  <c r="T347" i="4"/>
  <c r="R512" i="4"/>
  <c r="S512" i="4"/>
  <c r="T30" i="4"/>
  <c r="T162" i="4"/>
  <c r="T259" i="4"/>
  <c r="T130" i="4"/>
  <c r="T93" i="4"/>
  <c r="T221" i="4"/>
  <c r="T74" i="4"/>
  <c r="T105" i="4"/>
  <c r="T169" i="4"/>
  <c r="T132" i="4"/>
  <c r="T219" i="4"/>
  <c r="T194" i="4"/>
  <c r="T90" i="4"/>
  <c r="T147" i="4"/>
  <c r="E15" i="7"/>
  <c r="T176" i="4"/>
  <c r="T292" i="4"/>
  <c r="R513" i="4"/>
  <c r="S513" i="4"/>
  <c r="T513" i="4"/>
  <c r="T16" i="4"/>
  <c r="T235" i="4"/>
  <c r="T137" i="4"/>
  <c r="T171" i="4"/>
  <c r="T70" i="4"/>
  <c r="T319" i="4"/>
  <c r="T257" i="4"/>
  <c r="T62" i="4"/>
  <c r="T77" i="4"/>
  <c r="T4" i="4"/>
  <c r="T237" i="4"/>
  <c r="T263" i="4"/>
  <c r="T94" i="4"/>
  <c r="T101" i="4"/>
  <c r="T166" i="4"/>
  <c r="T86" i="4"/>
  <c r="T131" i="4"/>
  <c r="T126" i="4"/>
  <c r="T78" i="4"/>
  <c r="T150" i="4"/>
  <c r="T128" i="4"/>
  <c r="T73" i="4"/>
  <c r="T104" i="4"/>
  <c r="T167" i="4"/>
  <c r="T204" i="4"/>
  <c r="T251" i="4"/>
  <c r="T97" i="4"/>
  <c r="T106" i="4"/>
  <c r="T133" i="4"/>
  <c r="T200" i="4"/>
  <c r="T211" i="4"/>
  <c r="T233" i="4"/>
  <c r="T67" i="4"/>
  <c r="T99" i="4"/>
  <c r="T238" i="4"/>
  <c r="T411" i="4"/>
  <c r="T38" i="4"/>
  <c r="T64" i="4"/>
  <c r="T80" i="4"/>
  <c r="T154" i="4"/>
  <c r="T175" i="4"/>
  <c r="T186" i="4"/>
  <c r="T72" i="4"/>
  <c r="T214" i="4"/>
  <c r="T304" i="4"/>
  <c r="T316" i="4"/>
  <c r="T327" i="4"/>
  <c r="T407" i="4"/>
  <c r="T416" i="4"/>
  <c r="T432" i="4"/>
  <c r="T345" i="4"/>
  <c r="T363" i="4"/>
  <c r="T408" i="4"/>
  <c r="T306" i="4"/>
  <c r="T312" i="4"/>
  <c r="T324" i="4"/>
  <c r="T335" i="4"/>
  <c r="T341" i="4"/>
  <c r="T434" i="4"/>
  <c r="T307" i="4"/>
  <c r="E20" i="7"/>
  <c r="T250" i="4"/>
  <c r="T287" i="4"/>
  <c r="T337" i="4"/>
  <c r="T398" i="4"/>
  <c r="T405" i="4"/>
  <c r="T470" i="4"/>
  <c r="T421" i="4"/>
  <c r="T276" i="4"/>
  <c r="T298" i="4"/>
  <c r="T349" i="4"/>
  <c r="T367" i="4"/>
  <c r="T387" i="4"/>
  <c r="T20" i="4"/>
  <c r="T68" i="4"/>
  <c r="T195" i="4"/>
  <c r="T17" i="4"/>
  <c r="T79" i="4"/>
  <c r="T117" i="4"/>
  <c r="C242" i="11"/>
  <c r="T6" i="4"/>
  <c r="T96" i="4"/>
  <c r="H514" i="4"/>
  <c r="H515" i="4"/>
  <c r="H516" i="4"/>
  <c r="K514" i="4"/>
  <c r="K515" i="4"/>
  <c r="K516" i="4"/>
  <c r="L514" i="4"/>
  <c r="L515" i="4"/>
  <c r="L516" i="4"/>
  <c r="G514" i="4"/>
  <c r="G515" i="4"/>
  <c r="G516" i="4"/>
  <c r="I514" i="4"/>
  <c r="I515" i="4"/>
  <c r="I516" i="4"/>
  <c r="N514" i="4"/>
  <c r="N515" i="4"/>
  <c r="N516" i="4"/>
  <c r="J514" i="4"/>
  <c r="J515" i="4"/>
  <c r="J516" i="4"/>
  <c r="M514" i="4"/>
  <c r="M515" i="4"/>
  <c r="M516" i="4"/>
  <c r="O514" i="4"/>
  <c r="O515" i="4"/>
  <c r="O516" i="4"/>
  <c r="T512" i="4"/>
  <c r="E25" i="7"/>
  <c r="F514" i="4"/>
  <c r="T7" i="4"/>
  <c r="T18" i="4"/>
  <c r="T24" i="4"/>
  <c r="T34" i="4"/>
  <c r="T46" i="4"/>
  <c r="T52" i="4"/>
  <c r="T81" i="4"/>
  <c r="T153" i="4"/>
  <c r="T159" i="4"/>
  <c r="T183" i="4"/>
  <c r="T207" i="4"/>
  <c r="T8" i="4"/>
  <c r="T35" i="4"/>
  <c r="T53" i="4"/>
  <c r="T58" i="4"/>
  <c r="T75" i="4"/>
  <c r="T87" i="4"/>
  <c r="T134" i="4"/>
  <c r="T168" i="4"/>
  <c r="T9" i="4"/>
  <c r="T14" i="4"/>
  <c r="T59" i="4"/>
  <c r="T110" i="4"/>
  <c r="T116" i="4"/>
  <c r="T122" i="4"/>
  <c r="T129" i="4"/>
  <c r="T213" i="4"/>
  <c r="T10" i="4"/>
  <c r="T15" i="4"/>
  <c r="T31" i="4"/>
  <c r="T36" i="4"/>
  <c r="T42" i="4"/>
  <c r="T54" i="4"/>
  <c r="T60" i="4"/>
  <c r="T83" i="4"/>
  <c r="T123" i="4"/>
  <c r="T136" i="4"/>
  <c r="T143" i="4"/>
  <c r="T21" i="4"/>
  <c r="T43" i="4"/>
  <c r="T61" i="4"/>
  <c r="T84" i="4"/>
  <c r="T124" i="4"/>
  <c r="T144" i="4"/>
  <c r="T197" i="4"/>
  <c r="T22" i="4"/>
  <c r="T44" i="4"/>
  <c r="T112" i="4"/>
  <c r="T23" i="4"/>
  <c r="T45" i="4"/>
  <c r="T50" i="4"/>
  <c r="T113" i="4"/>
  <c r="T51" i="4"/>
  <c r="T63" i="4"/>
  <c r="T120" i="4"/>
  <c r="T188" i="4"/>
  <c r="T295" i="4"/>
  <c r="T352" i="4"/>
  <c r="T358" i="4"/>
  <c r="T386" i="4"/>
  <c r="T397" i="4"/>
  <c r="T409" i="4"/>
  <c r="T451" i="4"/>
  <c r="T458" i="4"/>
  <c r="T202" i="4"/>
  <c r="T226" i="4"/>
  <c r="T244" i="4"/>
  <c r="T277" i="4"/>
  <c r="T283" i="4"/>
  <c r="T296" i="4"/>
  <c r="T320" i="4"/>
  <c r="T342" i="4"/>
  <c r="T404" i="4"/>
  <c r="T415" i="4"/>
  <c r="T439" i="4"/>
  <c r="T459" i="4"/>
  <c r="T466" i="4"/>
  <c r="T220" i="4"/>
  <c r="T266" i="4"/>
  <c r="T272" i="4"/>
  <c r="T302" i="4"/>
  <c r="T321" i="4"/>
  <c r="T366" i="4"/>
  <c r="T393" i="4"/>
  <c r="T428" i="4"/>
  <c r="T479" i="4"/>
  <c r="T491" i="4"/>
  <c r="T496" i="4"/>
  <c r="T174" i="4"/>
  <c r="T198" i="4"/>
  <c r="T245" i="4"/>
  <c r="T278" i="4"/>
  <c r="T291" i="4"/>
  <c r="T422" i="4"/>
  <c r="T447" i="4"/>
  <c r="T454" i="4"/>
  <c r="T486" i="4"/>
  <c r="T492" i="4"/>
  <c r="T199" i="4"/>
  <c r="T258" i="4"/>
  <c r="T303" i="4"/>
  <c r="T317" i="4"/>
  <c r="E21" i="7"/>
  <c r="T344" i="4"/>
  <c r="T375" i="4"/>
  <c r="T400" i="4"/>
  <c r="T423" i="4"/>
  <c r="T253" i="4"/>
  <c r="T334" i="4"/>
  <c r="T339" i="4"/>
  <c r="T362" i="4"/>
  <c r="T406" i="4"/>
  <c r="T424" i="4"/>
  <c r="T475" i="4"/>
  <c r="T488" i="4"/>
  <c r="T346" i="4"/>
  <c r="T357" i="4"/>
  <c r="T419" i="4"/>
  <c r="T431" i="4"/>
  <c r="T457" i="4"/>
  <c r="T482" i="4"/>
  <c r="T205" i="4"/>
  <c r="T254" i="4"/>
  <c r="T270" i="4"/>
  <c r="T300" i="4"/>
  <c r="E19" i="7"/>
  <c r="T336" i="4"/>
  <c r="T370" i="4"/>
  <c r="T396" i="4"/>
  <c r="T414" i="4"/>
  <c r="T483" i="4"/>
  <c r="T501" i="4"/>
  <c r="P514" i="4"/>
  <c r="F515" i="4"/>
  <c r="E22" i="7"/>
  <c r="F516" i="4"/>
  <c r="P516" i="4"/>
  <c r="P517" i="4"/>
  <c r="P515" i="4"/>
  <c r="I240" i="11"/>
  <c r="F240" i="11"/>
  <c r="F241" i="11"/>
  <c r="F242" i="11"/>
  <c r="E24" i="7"/>
  <c r="E23" i="7"/>
  <c r="E18" i="7"/>
  <c r="E17" i="7"/>
  <c r="E14" i="7"/>
  <c r="E13" i="7"/>
  <c r="E16" i="7"/>
  <c r="E38" i="7"/>
  <c r="E39" i="7"/>
  <c r="E40" i="7"/>
  <c r="E42" i="7"/>
  <c r="E45" i="7"/>
</calcChain>
</file>

<file path=xl/sharedStrings.xml><?xml version="1.0" encoding="utf-8"?>
<sst xmlns="http://schemas.openxmlformats.org/spreadsheetml/2006/main" count="2866" uniqueCount="1179">
  <si>
    <t>מס' פריט (מספר כללי)</t>
  </si>
  <si>
    <t>מס' קבוצה</t>
  </si>
  <si>
    <t>תאור הפריט</t>
  </si>
  <si>
    <t>יחידה</t>
  </si>
  <si>
    <t>עלות אספקה</t>
  </si>
  <si>
    <t>תוספת העמסה</t>
  </si>
  <si>
    <t>סה"כ מחיר לאספקה בש"ח</t>
  </si>
  <si>
    <t>מחיר להתקנה בש"ח</t>
  </si>
  <si>
    <t>סה"כ מחיר  בש"ח</t>
  </si>
  <si>
    <t>הפרשים</t>
  </si>
  <si>
    <t>ארון תקשורת ברוחב  23"/25"  בגובה 40U עד 52U (כולל 2 דלתות צד פנימיות ע"ג צירים, כולל זוג מנעולים משוננים משולבים )  בהתאם למפרט ( במידה ויהיו אלוצי מקום,  הספק מתחייב לספק רוחב 19" באותו מחיר) המחיר יכלול 6 פנלים שערות לסידור כבלים 0.5u/1u ו-4 פנלי ניהול מגשרים FHCM. תוצרת קונטק מק"ט 291944809005, ראואל או ST.</t>
  </si>
  <si>
    <t>ביצוע חפירת תת"ק בעומק של 150 ס"מ  וברוחב של עד 100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תיקון עליון כגון:(  למעט אספלט ואבן משתלבת)  בטון גינון וכד'</t>
  </si>
  <si>
    <t>מטר</t>
  </si>
  <si>
    <t>ביצוע חפירת תת"ק בעומק של 250 ס"מ  (חפירה משולבת אדום-שחור) וברוחב של עד 100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תיקון עליון כגון:(  למעט אספלט ואבן משתלבת)  בטון גינון וכד'</t>
  </si>
  <si>
    <t>אספקה ו/או הנחת צינור בהתאם למפרט לרבות, מחברים תקניים, מרווחונים (ספייסרים בלע"ז), חוט משיכה, עליות  בקשתות חרושתיות למבנים/עמודים וחיבור לגוב : סוג צינור -"4 קשיח מסוג פי.וי.סי ת"י 858. תוצרת פלסים, פלעד , חוליות.</t>
  </si>
  <si>
    <t>אספקה ו/או הנחת צינור בהתאם למפרט לרבות, מחברים תקניים, מרווחונים (ספייסרים בלע"ז), חבל השחלה וחיבור לגוב : צינור פוליאתילן בהתאם ת"י 1531 יק"ע 11-או 13.5  75 מ"מ בהתאם לדרישת המזמין. תוצרת בניאס, פלעד , א.ש פלסט.</t>
  </si>
  <si>
    <t xml:space="preserve">  אספקה  התקנה והטמנת של תא תקשורת  A2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BA2127571M   או אקרשטיין מק"ט 7502010 או וולפמן מק"ט 990000381.</t>
  </si>
  <si>
    <t>קומפלט</t>
  </si>
  <si>
    <t xml:space="preserve"> תעלת מתכת מגוולנת בתנור בצבע אפוקסי , לבן או אחר לפי דרישת הלקוח - גודל חתך של עד 36  סמ"ר  , גדלי תעלות לדוגמה: 50*30 מ"מ, 40*60 מ"מ, 60*60 מ"מ וכד'. תוצרת סאינה, מולק לפידות.</t>
  </si>
  <si>
    <t>318א</t>
  </si>
  <si>
    <t xml:space="preserve">אביזרים מודולריים ( זויות,ר,T,צלב,סופיות,וכו' ) לתעלות מתכת בגודל חתך של עד 36 סמ"ר, כולל כניסות ויציאות לא זהות, האביזרים יהיו מגולוונים וצבועים בתנור בצבע אפוקסי לבן או אחר לפי דרישת הלקוח, תוצרת סאינה , מולק לפידות. </t>
  </si>
  <si>
    <t xml:space="preserve"> תעלת  מתכת מגוולנת וצבועה בתנור בצבע אפוקסי , לבן או אחר לפי דרישת הלקוח - גודלי התעלות יהיו בגודל חתך של מ 37  סמ"ר עד 100 סמ"ר, גדלי תעלות לדוגמה: 50*100 מ"מ, 120*60 מ"מ, 100*100 מ"מ וכד'. תוצרת סאינה, מולק לפידות .</t>
  </si>
  <si>
    <t>319א</t>
  </si>
  <si>
    <t xml:space="preserve">אביזרים מודולריים ( זויות,ר,T,צלב,סופיות,וכו' ) לתעלות מתכת בגודל חתך של מ 37 סמ"ר עד 100 סמ"ר, כולל כניסות ו/או יציאות לא זהות, האביזרים יהיו מגולוונים וצבועים בתנור בצבע אפוקסי לבן או אחר לפי דרישת הלקוח, תוצרת סאינה , מולק לפידות. </t>
  </si>
  <si>
    <t xml:space="preserve"> תעלת  מתכת מגוולנת וצבועה בתנור בצבע אפוקסי , לבן או אחר לפי דרישת הלקוח -  גודלי התעלות יהיו בגודל חתך של מ  101 סמ"ר עד 300 סמ"ר, גדלי תעלות לדוגמה: 200*100 מ"מ, 300*100 מ"מ, 150*100 מ"מ,  150*200 מ"מ וכד'. תוצרת סאינה, מולק לפידות .</t>
  </si>
  <si>
    <t>320א</t>
  </si>
  <si>
    <t xml:space="preserve">אביזרים מודולריים ( זויות,ר,T,צלב,סופיות,וכו' ) לתעלות מתכת בגודל חתך של מ 101 סמ"ר עד 300 סמ"ר, כולל כניסות ו/או יציאות לא זהות, האביזרים יהיו מגולוונים וצבועים בתנור בצבע אפוקסי לבן או אחר לפי דרישת הלקוח, תוצרת סאינה , מולק לפידות. </t>
  </si>
  <si>
    <t>תעלות PVC תקניות בצבע לפי דרישת הלקוח   -גודלי התעלות יהיו בגודל חתך של מ 101 סמ"ר עד 300 סמ"ר, גדלי תעלות לדוגמה: 200*100 מ"מ, 300*100 מ"מ, 150*100 מ"מ,  150*200 מ"מ וכד'.כולל כל האלמנטים לחיבור ולפיצול. כדוגמת מק"ט פלגל 02042001002. תוצרת פלגל ,דנטק, IBOCO.</t>
  </si>
  <si>
    <t>ביצוע פירוק נקודת תשתית עם זיהוי. כולל פרוק שקע הקצה, הכבל עד ארון התקשורת ובארון התקשורת, ובמידת הצורך כל האביזרים  הנדרשים לרבות מובילי כבלים לסוגיהם. כולל נקודות היוצאות מהמבנה, לרבות זיהוי, פתיחה וסגירה (כולל איטום) לכל אורך תוואי הכבל. נדרש לבצע סגירת מעברים ותיקוני צבע על פי הצורך. כולל  פינוי מהאתר במידת הצורך של התכולה שפורקה. כולל זיהוי כבילה לפירוק ומיסוד הכבילה שנשארת. לא כולל פירוק ארון תקשורת/טלפוניה.</t>
  </si>
  <si>
    <t xml:space="preserve"> תיעוד /SOW אתר קטן (מ 25 עד 70 אש"ח)   </t>
  </si>
  <si>
    <t>498א</t>
  </si>
  <si>
    <t>תיעוד /SOW אתר קטן מאוד (מ 5 עד 25 אש"ח)  מתחת ל 5 אש"ח לא ישולם תשלום נפרד עבור התיעוד ( לו"ז עבודה לפי אתר קטן )</t>
  </si>
  <si>
    <t>כבל אופטי להתקנה פנימית 2 סיבים M.M בקוטר 62.5 מיקרון עבור FTTD. הכבל במבנה Multi-Tight Distribution. הכבל HFFR מלא - גם במעטה הפנימי וגם בחיצוני. החברות המאושרות : טלדור או חברה/ות אחרת/ות שייקבע/ו במכרז ייעודי לכבלים. מק"ט טלדור F60020217O.</t>
  </si>
  <si>
    <t>כבל אופטי להתקנה פנימית 2 סיבים M.M בקוטר 50 מיקרון OM4 עבור FTTD. הכבל במבנה Multi-Tight Distribution. הכבל HFFR מלא - גם במעטה הפנימי וגם בחיצוני. החברות המאושרות : טלדור או חברה/ות אחרת/ות שייקבע/ו במכרז ייעודי לכבלים. מק"ט טלדור FJ0020201Z</t>
  </si>
  <si>
    <t>כבל אופטי להתקנה פנימית 2 סיבים M.M בקוטר 50 מיקרון OM3 עבור FTTD. הכבל במבנה Multi-Tight Distribution. הכבל HFFR מלא - גם במעטה הפנימי וגם בחיצוני. החברות המאושרות : טלדור או חברה/ות אחרת/ות שייקבע/ו במכרז ייעודי לכבלים. מק"ט טלדור FI0020201Z</t>
  </si>
  <si>
    <t>כבל אופטי להתקנה פנימית  2 סיבים S.M. בקוטר 9 מיקרון עבור FTTD. הכבל במבנה Multi-Tight Distribution. הכבל HFFR מלא - גם במעטה הפנימי וגם בחיצוני. הסיב יהיה על פי תקן G657A2. החברות המאושרות : טלדור או חברה/ות אחרת/ות שייקבע/ו במכרז ייעודי לכבלים. מק"ט טלדור F70020205Y</t>
  </si>
  <si>
    <t>כבל אופטי להתקנה פנימית משולב, שני סיבים M.M בקוטר 62.5 מיקרון,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FM0040404U</t>
  </si>
  <si>
    <t>כבל אופטי להתקנה פנימית משולב, שני סיבים M.M בקוטר 50 מיקרון OM4,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FM0040405U</t>
  </si>
  <si>
    <t>כבל אופטי להתקנה פנימית משולב, שני סיבים M.M בקוטר 50 מיקרון OM3,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FM0040406U.</t>
  </si>
  <si>
    <t xml:space="preserve">תוספת עבור מנה הכוללת 2 סיבי  62.5 מיקרון M.M לכבלים עבור FTTD הנזכרים בסעיפים שלעיל, מספר המנות יקבע ע"י נציג המשרד בהתאם לצרכיו,החברות המאושרות: טלדור או חברה/ות אחרת/ות שייקבע/ו במכרז ייעודי לכבלים. </t>
  </si>
  <si>
    <t xml:space="preserve">תוספת עבור מנה הכוללת 2 סיבי  50 מיקרון M.M OM4 לכבלים עבור FTTD הנזכרים בסעיפים שלעיל, מספר המנות יקבע ע"י נציג המשרד בהתאם לצרכיו, החברות המאושרות: טלדור או חברה/ות אחרת/ות שייקבע/ו במכרז ייעודי לכבלים. </t>
  </si>
  <si>
    <t xml:space="preserve">תוספת עבור מנה הכוללת 2 סיבי  50 מיקרון M.M OM3 לכבלים עבור FTTD הנזכרים בסעיפים שלעיל, מספר המנות יקבע ע"י נציג המשרד בהתאם לצרכיו, החברות המאושרות: טלדור או חברה/ות אחרת/ות שייקבע/ו במכרז ייעודי לכבלים. </t>
  </si>
  <si>
    <t xml:space="preserve">תוספת עבור מנה הכוללת 2 סיבי 9 מיקרון S.M הסיב יהיה ע"פ תקן G657A2 לכבלים עבור FTTD הנזכרים בסעיפים שלעיל, מספר המנות יקבע ע"י נציג המשרד בהתאם לצרכיו, החברות המאושרות : טלדור או חברה/ות אחרת/ות שייקבע/ו במכרז ייעודי לכבלים. </t>
  </si>
  <si>
    <t>כבל אופטי להתקנה פנימית 6 סיבים בקוטר 62.5 מיקרון M.M במבנה Multi-Tight Distribution. הכבל HFFR מלא - גם במעטה הפנימי וגם בחיצוני. החברות : טלדור או חברה/ות אחרת/ות שייקבע/ו במכרז ייעודי לכבלים. מק"ט טלדור F60060614O.</t>
  </si>
  <si>
    <t>כבל אופטי להתקנה פנימית המכיל 6 סיבים בקוטר 50 מיקרון M.M OM4 במבנה Multi-Tight Distribution. הכבל HFFR מלא - גם במעטה הפנימי וגם בחיצוני. החברות : טלדור או חברה/ות אחרת/ות שייקבע/ו במכרז ייעודי לכבלים. מק"ט טלדור F30060600Z</t>
  </si>
  <si>
    <t>כבל אופטי להתקנה פנימית המכיל 6 סיבים בקוטר 50 מיקרון M.M OM3 במבנה Multi-Tight Distribution. הכבל HFFR מלא - גם במעטה הפנימי וגם בחיצוני. החברות : טלדור או חברה/ות אחרת/ות שייקבע/ו במכרז ייעודי לכבלים. מק"ט טלדור F40060608Z.</t>
  </si>
  <si>
    <t>כבל אופטי להתקנה פנימית המכיל 6 סיבים 9 מיקרון S.M במבנה Multi-Tight Distribution. הכבל HFFR מלא - גם במעטה הפנימי וגם בחיצוני. הסיב יהיה על פי תקן G657A2. החברות : טלדור או חברה/ות אחרת/ות שייקבע/ו במכרז ייעודי לכבלים. מק"ט טלדור F70060601Y.</t>
  </si>
  <si>
    <t>כבל אופטי משולב להתקנה פנימית המכיל 6 סיבים בקוטר 62.5 מיקרון M.M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FM0121211U.</t>
  </si>
  <si>
    <t>כבל אופטי משולב להתקנה פנימית המכיל 6 סיבים בקוטר 50 מיקרון M.M OM4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FM0121212U</t>
  </si>
  <si>
    <t>כבל אופטי משולב להתקנה פנימית המכיל 6 סיבים בקוטר 50 מיקרון M.M OM3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FM0121213U.</t>
  </si>
  <si>
    <t xml:space="preserve">תוספת עבור מנה הכוללת 6 סיבי 62.5 מיקרון M.M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</si>
  <si>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50 מיקרון  M.M OM4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</si>
  <si>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50 מיקרון  M.M OM3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</si>
  <si>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9 מיקרון S.M לכבלים להתקנה פנימית הנזכרים בסעיפים שלעיל,  הספק יתחייב להוסיף לכבל מספר מנות ללא הגבלה, מספר המנות יקבע ע"י נציג המשרד בהתאם לצרכיו. הסיב יהיה על פי תקן G657A2. החברות : טלדור או חברה/ות אחרת/ות שייקבע/ו במכרז ייעודי לכבלים. </t>
  </si>
  <si>
    <t>כבל אופטי להתקנה חיצונית עבור תת"ק ועילי 6 סיבים בקוטר 62.5 מיקרון M.M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לכבלים. מק"ט טלדור F60060147B.</t>
  </si>
  <si>
    <t>כבל אופטי להתקנה חיצונית עבור תת"ק ועילי 6 סיבים בקוטר 50 מיקרון M.M OM4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לכבלים. מק"ט טלדור F30060103B</t>
  </si>
  <si>
    <t>כבל אופטי להתקנה חיצונית עבור תת"ק ועילי 6 סיבים בקוטר 50 מיקרון M.M OM3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לכבלים. מק"ט טלדור F40060106B.</t>
  </si>
  <si>
    <t>כבל אופטי להתקנה חיצונית עבור תת"ק ועילי 6 סיבים בקוטר 9 מיקרון S.M בצינורית, במבנה Multi-Loose Tube. הכבל יכיל ג'ל בתוך הצינורית, ובין הצינוריות  ג'ל או חומר סופח לחות. מעטה חיצוני מוגן UV. הסיב יהיה על פי תקן G657A2. החברות : טלדור או חברה/ות אחרת/ות שייקבע/ו במכרז ייעודי לכבלים. מק"ט טלדור F70060102B.</t>
  </si>
  <si>
    <t>כבל אופטי משולב להתקנה חיצונית עבור תשתית עילית ותת"ק המכיל 6 סיבים בקוטר 62.5 מיקרון M.M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FM0120222B.</t>
  </si>
  <si>
    <t>כבל אופטי משולב להתקנה חיצונית עבור תשתית עילית ותת"ק המכיל 6 סיבים בקוטר 50 מיקרון M.M OM4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FM0120224B.</t>
  </si>
  <si>
    <t>כבל אופטי משולב להתקנה חיצונית עבור תשתית עילית ותת"ק המכיל 6 סיבים בקוטר 50 מיקרון M.M OM3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FM0120223B.</t>
  </si>
  <si>
    <t>כבל אופטי להתקנה חיצונית עבור תת"ק ועילי 6 סיבים בקוטר 62.5 מיקרון M.M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החברות : טלדור או חברה/ות אחרת/ות שייקבע/ו במכרז ייעודי לכבלים. מק"ט טלדור F60060148B.</t>
  </si>
  <si>
    <t>כבל אופטי להתקנה חיצונית עבור תת"ק ועילי 6 סיבים בקוטר 50 מיקרון  M.M OM4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החברות : טלדור או חברה/ות אחרת/ות שייקבע/ו במכרז ייעודי לכבלים. מק"ט טלדור F30060104B</t>
  </si>
  <si>
    <t>כבל אופטי להתקנה חיצונית עבור תת"ק ועילי 6 סיבים בקוטר 50 מיקרון M.M OM3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החברות : טלדור או חברה/ות אחרת/ות שייקבע/ו במכרז ייעודי לכבלים. מק"ט טלדור F40060107B.</t>
  </si>
  <si>
    <t>כבל אופטי להתקנה חיצונית עבור תת"ק ועילי 6 סיבים בקוטר 9 מיקרון S.M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הסיב יהיה על פי תקן G657A2.  החברות : טלדור או חברה/ות אחרת/ות שייקבע/ו במכרז ייעודי לכבלים. מק"ט טלדור F70060103B.</t>
  </si>
  <si>
    <t>כבל אופטי משולב להתקנה חיצונית עבור תשתית עילית ותת"ק המכיל 6 סיבים בקוטר 62.5 מיקרון M.M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שריון פלדה גלית מוגן UV. כולל תיל נושא אינטגרלי (Figure 8). סיב S.M יהיה על פי תקן G657A2.   החברות : טלדור או חברה/ות אחרת/ות שייקבע/ו במכרז ייעודי לכבלים. מק"ט טלדור FM0120225B.</t>
  </si>
  <si>
    <t>כבל אופטי משולב להתקנה חיצונית עבור תשתית עילית ותת"ק המכיל 6 סיבים בקוטר 50 מיקרון M.M OM4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שריון פלדה גלית מוגן UV. כולל תיל נושא אינטגרלי (Figure 8). סיב S.M יהיה על פי תקן G657A2.  החברות : טלדור או חברה/ות אחרת/ות שייקבע/ו במכרז ייעודי לכבלים. מק"ט טלדור FM0120226B</t>
  </si>
  <si>
    <t>כבל אופטי משולב להתקנה חיצונית עבור תשתית עילית ותת"ק המכיל 6 סיבים בקוטר 50 מיקרון M.M OM3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שריון פלדה גלית מוגן UV. כולל תיל נושא אינטגרלי (Figure 8). סיב S.M יהיה על פי תקן G657A2.  החברות : טלדור או חברה/ות אחרת/ות שייקבע/ו במכרז ייעודי לכבלים. מק"ט טלדור FM0120227B.</t>
  </si>
  <si>
    <t xml:space="preserve">תוספת עבור מנה הכוללת 6 סיבי  62.5 מיקרון M.M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</si>
  <si>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50 מיקרון M.M OM4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</si>
  <si>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50 מיקרון M.M OM3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</si>
  <si>
    <t xml:space="preserve">תוספת עבור מנה הכוללת 6 סיבי 9 מיקרון S.M בצינורית לכבלים  להתקנה חיצונית הנזכרים בסעיפים שלעיל,  הספק יתחייב להוסיף לכבל מספר מנות ללא הגבלה, מספר המנות יקבע ע"י נציג המשרד בהתאם לצרכיו.הכבל יכיל ג'ל בתוך הצינורית ובין הצינוריות ג'ל או חומר סופח לחות, הסיב יהיה על פי תקן G657A2. החברות : טלדור או חברה/ות אחרת/ות שייקבע/ו במכרז ייעודי לכבלים. </t>
  </si>
  <si>
    <t xml:space="preserve">כבל  אופטי משוריין עבור הילוך גבוה 36 סיבים :  6 סיבים בצינורית  מסוג S.M .הסיב יהיה ע"פ תקן G657A2 הכבל יסומן לכל אורכו בפס ירוק. החברות : טלדור או חברה/ות אחרת/ות שייקבע/ו במכרז ייעודי לכבלים. מק"ט  טלדור  F70360601B. </t>
  </si>
  <si>
    <t>כבל אופטי טקטי S.M על פי המוגדר במפרט הטכני  4 סיבים  בתצורת BREAKOUT. הסיב יהיה ע"פ תקן G657A2.החברות המאושרות: טלדור או חברה/ות אחרת/ות שייקבע/ו במכרז ייעודי לכבלים. מק"ט טלדור F70040415B.</t>
  </si>
  <si>
    <t>כבל אופטי טקטי S.M על פי המוגדר במפרט הטכני  8 סיבים  בתצורת BREAKOUT. הסיב יהיה ע"פ תקן G657A2 החברות המאושרות: טלדור או חברה/ות אחרת/ות שייקבע/ו במכרז ייעודי לכבלים. מק"ט טלדור F70080801B.</t>
  </si>
  <si>
    <t>כבל אופטי טקטי S.M על פי המוגדר במפרט הטכני  12 סיבים  בתצורת BREAKOUT. הסיב יהיה ע"פ תקן G657A2 החברות המאושרות: טלדור או חברה/ות אחרת/ות שייקבע/ו במכרז ייעודי לכבלים. מק"ט טלדור F70121204B.</t>
  </si>
  <si>
    <t>כבל אופטי טקטי S.M על פי המוגדר במפרט הטכני  4 סיבים  בתצורת Tight distribution. הסיב יהיה ע"פ תקן G657A2 החברות המאושרות: טלדור או חברה/ות אחרת/ות שייקבע/ו במכרז ייעודי לכבלים. מק"ט טלדור F70040408B.</t>
  </si>
  <si>
    <t>כבל אופטי טקטי S.M על פי המוגדר במפרט הטכני  8 סיבים  בתצורת Tight distribution. הסיב יהיה ע"פ תקן G657A2 החברות המאושרות: טלדור או חברה/ות אחרת/ות שייקבע/ו במכרז ייעודי לכבלים. מק"ט טלדור F70080801B.</t>
  </si>
  <si>
    <t>כבל אופטי טקטי S.M על פי המוגדר במפרט הטכני  12 סיבים  בתצורת Tight distribution. הסיב יהיה ע"פ תקן G657A2 החברות המאושרות: טלדור או חברה/ות אחרת/ות שייקבע/ו במכרז ייעודי לכבלים. מק"ט טלדור F70121204B.</t>
  </si>
  <si>
    <t>כבל טקטי על פי המוגדר במפרט הטכני 4 סיבים M.M 62.5 בתצורת BREAKOUT. החברות המאושרות: טלדור או חברה/ות אחרת/ות שייקבע/ו במכרז ייעודי לכבלים. מק"ט טלדור F60040423B.</t>
  </si>
  <si>
    <t>כבל טקטי על פי המוגדר במפרט הטכני 8 סיבים M.M 62.5 בתצורת BREAKOUT. החברות המאושרות: טלדור או חברה/ות אחרת/ות שייקבע/ו במכרז ייעודי לכבלים. מק"ט טלדור F60080820B.</t>
  </si>
  <si>
    <t>כבל טקטי על פי המוגדר במפרט הטכני 12 סיבים M.M 62.5 בתצורת BREAKOUT. החברות המאושרות: טלדור או חברה/ות אחרת/ות שייקבע/ו במכרז ייעודי לכבלים. מק"ט טלדור F60121235B.</t>
  </si>
  <si>
    <t>כבל טקטי על פי המוגדר במפרט הטכני 4 סיבים M.M 62.5 בתצורת Tight distribution. החברות המאושרות: טלדור או חברה/ות אחרת/ות שייקבע/ו במכרז ייעודי לכבלים. מק"ט טלדור F60040407B.</t>
  </si>
  <si>
    <t>כבל טקטי על פי המוגדר במפרט הטכני 8 סיבים M.M 62.5 בתצורת Tight distribution. החברות המאושרות: טלדור או חברה/ות אחרת/ות שייקבע/ו במכרז ייעודי לכבלים. מק"ט טלדור F60080816B.</t>
  </si>
  <si>
    <t>כבל טקטי על פי המוגדר במפרט הטכני 12 סיבים M.M 62.5 בתצורת Tight distribution. החברות המאושרות: טלדור או חברה/ות אחרת/ות שייקבע/ו במכרז ייעודי לכבלים. מק"ט טלדור F60121230B.</t>
  </si>
  <si>
    <t xml:space="preserve">תוספת 1 מטר כבל טקטי 4 סיבים MM/SM </t>
  </si>
  <si>
    <t xml:space="preserve">תוספת 1 מטר כבל טקטי 8  סיבים MM/SM </t>
  </si>
  <si>
    <t xml:space="preserve">תוספת 1 מטר כבל טקטי 12  סיבים MM/SM </t>
  </si>
  <si>
    <t xml:space="preserve">תוספת שריון פלדה גמיש לכל סוגי הכבלים הטקטיים הנ"ל </t>
  </si>
  <si>
    <t xml:space="preserve">מיקרוכבל אופטי 8 סיב 8X10/125  SM  מיקרו-כבל outdoor. הסיב יהיה ע"פ תקן G657A2 החברות : טלדור או חברה/ות אחרת/ות שייקבע/ו במכרז ייעודי לכבלים. מק"ט  טלדור F70080200B. </t>
  </si>
  <si>
    <t xml:space="preserve">מיקרוכבל אופטי 24 סיב 24X10/125  SM  מיקרו-כבל outdoor. הסיב יהיה ע"פ תקן G657A2 החברות : טלדור או חברה/ות אחרת/ות שייקבע/ו במכרז ייעודי לכבלים. מק"ט  טלדור F70240201B. </t>
  </si>
  <si>
    <t xml:space="preserve">מיקרוכבל אופטי 72 סיב 72X10/125  SM  מיקרו-כבל outdoor. הסיב יהיה ע"פ תקן G657A2 החברות : טלדור או חברה/ות אחרת/ות שייקבע/ו במכרז ייעודי לכבלים. מק"ט  טלדור F70720601B. </t>
  </si>
  <si>
    <t xml:space="preserve">מיקרוכבל אופטי 8 סיב 8X62.5/125  MM  מיקרו-כבל outdoor. החברות : טלדור או חברה/ות אחרת/ות שייקבע/ו במכרז ייעודי לכבלים. מק"ט  טלדור F60080206B. </t>
  </si>
  <si>
    <t xml:space="preserve">מיקרוכבל אופטי 24 סיב 24X62.5/125  MM  מיקרו-כבל outdoor. החברות : טלדור או חברה/ות אחרת/ות שייקבע/ו במכרז ייעודי לכבלים. מק"ט  טלדור F60240209B. </t>
  </si>
  <si>
    <t xml:space="preserve">מיקרוכבל אופטי 72 סיב 72X62.5/125  MM  מיקרו-כבל outdoor. החברות : טלדור או חברה/ות אחרת/ות שייקבע/ו במכרז ייעודי לכבלים. מק"ט  טלדור F60720605B. </t>
  </si>
  <si>
    <t>כבל נחושת 100 אוהם 10 זוג בעל קוטר מוליך 0.63  מ"מ, להתקנה חיצונית בתת"ק (או משולב) הכולל סרט אלומניום וג'ל לחסימת לחות, כולל שיריון פלדה גלי, מעטה חיצוני פוליאטילן שחור עמיד בקרינת UV.  המחיר כולל אספקה, התקנה וחיבור הכבל בשני קצותיו ולאורך התוואי במידת הצורך. תוצרת טלדור או חברה/ות אחרת/ות שייקבע/ו במכרז ייעודי לכבלים.  מק"ט טלדור T60010010B.</t>
  </si>
  <si>
    <t>כבל נחושת 100 אוהם 10 זוגות בקוטר מוליך 0.63 מ"מ, להתקנה חיצונית בתוואי עילי הכולל שיריון פלדה גלי, מעטה חיצוני פואליטילן שחור עמיד בקרינת UV, כולל תייל נושא לתלייה אינטגרלי. המחיר כולל אספקה, התקנה וחיבור הכבל בשני קצותיו ולאורך התוואי במידת הצורך. תוצרת טלדור או חברה/ות אחרת/ות שייקבע/ו במכרז ייעודי לכבלים.  מק"ט טלדור T60010003B.</t>
  </si>
  <si>
    <t xml:space="preserve">תוספת עבור מנה של 10  זוגות לכבל נחושת בעל קוטר מוליך 0.63 מ"מ. </t>
  </si>
  <si>
    <t>כבל נחושת 100 אוהם 10 זוג בעל קוטר מוליך 0.9 מ"מ, להתקנה חיצונית  בתת"ק הכולל סרט אלומניום וג'ל לחסימת לחות, כולל שיריון פלדה גלי, מעטה חיצוני פוליאטילן שחור עמיד בקרינת UV -  המחיר כולל אספקה, התקנה וחיבור הכבל בשני קצותיו ולאורך התוואי במידת הצורך. תוצרת טלדור או חברה/ות אחרת/ות שייקבע/ו במכרז ייעודי לכבלים.  מק"ט טלדור T90010006B.</t>
  </si>
  <si>
    <t xml:space="preserve">תוספת עבור מנה של 10  זוגות לכבל נחושת בעל קוטר מוליך 0.9 מ"מ. </t>
  </si>
  <si>
    <t>כבל פנימי 100 אוהם HFFR לא מסוכך  בחתך מוליך 0.5 מ"מ  10 זוגות -אספקה, הנחה, חיבור הכבל בשני קצותיו. החברות המאושרות: טלדור או חברה/ות אחרת/ות שייקבע/ו במכרז ייעודי לכבלים. מק"ט טלדור T50010011G.</t>
  </si>
  <si>
    <t>כבל פנימי 100 אוהם מסוכך  HFFR בחתך מוליך 0.5 מ"מ  10 זוגות -אספקה, הנחה, חיבור הכבל בשני קצותיו. החברות המאושרות: טלדור או חברה/ות אחרת/ות שייקבע/ו במכרז ייעודי לכבלים. מק"ט טלדור T50010022G.</t>
  </si>
  <si>
    <t xml:space="preserve">תוספת עבור מנה של 10  זוגות  HFFR - לכבלי פנים מכל הסוגים  מספר המנות יסופק ככל שיידרש ע"י המשרד. החברות המאושרות: טלדור או חברה/ות אחרת/ות שייקבע/ו במכרז ייעודי לכבלים. </t>
  </si>
  <si>
    <t>כבל 16 זוג עבור התקנות פנים 120 אוהם - מתאים להתקנות SDH לפי תקן בזק. תוצרת טלדור או חברה/ות אחרת/ות שייקבע/ו במכרז ייעודי לכבלים. מק"ט טלדור T50016003G.</t>
  </si>
  <si>
    <t>כבל 32 זוג עבור התקנות פנים 120 אוהם מתאים להתקנות SDH לפי תקן בזק. תוצרת טלדור או חברה/ות אחרת/ות שייקבע/ו במכרז ייעודי לכבלים. מק"ט טלדור T50032003G.</t>
  </si>
  <si>
    <t>כבל 16 זוג עבור התקנות חוץ (כולל ספיחת לחות) 120 אוהם מתאים להתקנות SDH לפי תקן בזק. תוצרת טלדור או חברה/ות אחרת/ות שייקבע/ו במכרז ייעודי לכבלים. מק"ט טלדור T50016004B.</t>
  </si>
  <si>
    <t>כבל 32 זוג עבור התקנות חוץ (כולל ספיחת לחות) 120 אוהם מתאים להתקנות SDH לפי תקן בזק. תוצרת טלדור או חברה/ות אחרת/ות שייקבע/ו במכרז ייעודי לכבלים. מק"ט טלדור T50032002B.</t>
  </si>
  <si>
    <t>כבל פנימי    100 אוהם  HFFR  לא מסוכך  בחתך מוליך 0.5 מ"מ 3 זוגות -אספקה, הנחה, חיבור הכבל בשני קצותיו. החברות המאושרות: טלדור או חברה/ות אחרת/ות שייקבע/ו במכרז ייעודי לכבלים. מק"ט טלדור T50003002G.</t>
  </si>
  <si>
    <t>כבל פנימי 100 אוהם מסוכך  HFFR בחתך מוליך 0.5 מ"מ  3 זוגות -אספקה, הנחה, חיבור הכבל בשני קצותיו. החברות המאושרות: טלדור או חברה/ות אחרת/ות שייקבע/ו במכרז ייעודי לכבלים. מק"ט טלדור T50003005G.</t>
  </si>
  <si>
    <t>כבל 4 זוג drop בקוטר 0.5 צבע מעטה אפור או לבן לפי הגדרת המזמין להתקנה פנימית, אספקה בתופים של 500 מטר. החברות המאושרות טלדור או חברה/ות אחרת/ות שייקבע/ו במכרז ייעודי לכבלים מק"ט טלדור T50004002W .</t>
  </si>
  <si>
    <t>כבל תקשורת 8 גידים  להתקנה פנימית כל זוג מסוכך מילר אלומיניום וסיכוך חיצוני מסוג רשת ,כבל יהיה תואם CAT 7A ויעמוד בבדיקות של עד 1000MHZ. חתך הגידים יהיה 23AWG. מעטה HFFR. הסעיף מיועד לצורכי קישורים פנל-לפנל או שקע לשקע (גב אל גב) או לרכש ותחזוקה בלבד. העבודות השיגרתיות יבוצעו לפי סעיפי נקודות קומפלט. החברות המאושרות : טלדור או חברה/ות אחרת/ות שייקבע/ו במכרז ייעודי לכבלים. מק"ט טלדור 99XG544122.</t>
  </si>
  <si>
    <t>בוטל</t>
  </si>
  <si>
    <t>כבל תקשורת 8 גידים  להתקנה חיצונית כל זוג מסוכך מיילר אלומניום וסיכוך חיצוני מסוג רשת , מעטה הכבל יוגן בעטיפה חיצונית מסוג NYY התואמת תנאי חוץ. הכבל יהיה תואם CAT7A ויעמוד בבדיקות של עד 1000 MHZ.חתך הגידים יהיה 23AWG. הסעיף מיועד לצורכי קישורים פנל-לפנל או שקע לשקע (גב אל גב) או לרכש ותחזוקה בלבד. העבודות השיגרתיות יבוצעו לפי סעיפי נקודות קומפלט. החברות המאושרות : טלדור או חברה/ות אחרת/ות שייקבע/ו במכרז ייעודי לכבלים. מק"ט טלדור 99XG954101.</t>
  </si>
  <si>
    <t>כבל תקשורת 8 גידים  להתקנה פנימית כל זוג מסוכך מילר אלומיניום וסיכוך חיצוני מסוג רשת הכבל יעמוד בבדיקות של עד 1200 MHz  ע"פ הדרפט האחרון. חתך הגידים יהיה 22AWG. הסעיף מיועד לצורכי קישורים פנל-לפנל או שקע לשקע (גב אל גב) או לרכש ותחזוקה בלבד. העבודות השיגרתיות יבוצעו לפי סעיפי נקודות קומפלט. החברות המאושרות : טלדור או חברה/ות אחרת/ות שייקבע/ו במכרז ייעודי לכבלים. מק"ט טלדור 9907554102.</t>
  </si>
  <si>
    <t>כבל נחושת מסוג FTP בן 8 גידים בעל ביצועי CAT6a למטרת גישור. הכבל יסופק כשהוא ארוז על גבי תוף. החברות המאושרות : טלדור או חברה/ות אחרת/ות שייקבע/ו במכרז ייעודי לכבלים. מק"ט טלדור 9828G22129.</t>
  </si>
  <si>
    <t>אספקה כבל גישור גמיש UTP בתקן CAT6A שמונה  גידים  למטרת גישור. הכבל  יסופק כשהוא ארוז על גבי תוף. החברות המאושרות : טלדור או חברה/ות אחרת/ות שייקבע/ו במכרז ייעודי לכבלים. מק"ט טלדור 9828U22122.</t>
  </si>
  <si>
    <t>כבל  כריזה לתשתית חוץ  2*1.5 עם ציפוי NYY  עמיד בפני קרינת UV. החברות המאושרות : טלדור או חברה/חברות אחרת/ות שייקבע/ו במכרז ייעודי לכבלים. מק"ט טלדור 3415200101 .</t>
  </si>
  <si>
    <t>כבל 15 גידים 24AWG רב גידי  מסוכך. החברות המאושרות : טלדור או חברה/ות אחרת/ות שייקבע/ו במכרז ייעודי לכבלים. מק"ט טלדור 8004015149.</t>
  </si>
  <si>
    <t>כבל 10 זוגות רב-גידי  22AWG כל זוג שזור ומסוכך לייצור כבל V35. החברות המאושרות : טלדור או חברה/ות אחרת/ות שייקבע/ו במכרז ייעודי לכבלים. מק"ט טלדור 7805210109.</t>
  </si>
  <si>
    <t>כבל תקשורת  קואקסיאלי  מסוג RG 58 HFFR. החברות המאושרות : טלדור או חברה/רות אחרת/ות שייקבע/ו במכרז ייעודי לכבלים. מק"ט טלדור 6305835101 .</t>
  </si>
  <si>
    <t>כבל תקשורת  קואקסיאלי  מסוג RG 59 HFFR.  החברות המאושרות : טלדור או חברה/רות אחרת/ות שייקבע/ו במכרז ייעודי לכבלים. מק"ט טלדור 6305925101 .</t>
  </si>
  <si>
    <t>כבל תקשורת  קואקסיאלי  מסוג RG 11 HFFR. החברות המאושרות : טלדור או חברה/רות אחרת/ות שייקבע/ו במכרז ייעודי לכבלים. מק"ט טלדור 630111H101 .</t>
  </si>
  <si>
    <t>אספקת תייל דילוג ( ג'מפר ) 2W  באריזת תוף של 500 מטר. החברות המאושרות : טלדור או חברה/רות אחרת/ות שייקבע/ו במכרז ייעודי לכבלים. מק"ט טלדור 425200XXX .</t>
  </si>
  <si>
    <t xml:space="preserve"> מחבר אופטי זכר לחיבור ישיר על סיב מסוג SC/ST/FC/LC קרמי 62.5/50 מיקרון לפי דרישת המזמין, תואם לתצורת סיב שיסופק.כדוגמת חב' פייברנט מק"ט FE6-9000U0015L החברות המאושרות פייברנט קורנינג סיסטמקס ופנדוויט. </t>
  </si>
  <si>
    <t xml:space="preserve"> מחבר אופטי מסוג SC/ST/FC/LC קרמי OM4 , על פי דרישת הלקוח , זכר מסוג PIG TAIL (מלוטש במפעל ), כולל היתוך  לסיב וכל האלמנטים/רכיבים הנדרשים להיתוכו ועיגונו. המחבר יהיה מסוג UPC. כדוגמת חב' פייברנט מק"ט FEG-9000U0015L החברות המאושרות פייברנט קורנינג סיסטמקס ופנדוויט. </t>
  </si>
  <si>
    <t xml:space="preserve"> מחבר אופטי מסוג SC/ST/FC/LC קרמי 62.5/50 מיקרון או S.M או OM3 זכר מסוג PIG TAIL (מלוטש במפעל ), כולל ריתוך  לסיב וכל האלמנטים/רכיבים הנדרשים לריתוכו ועיגונו המחבר יהיה מסוג UPC. כדוגמת חב' פייברנט מק"ט FEO-9000U0015L החברות המאושרות פיברנט קורנינג סיסטמקס ופנדוויט</t>
  </si>
  <si>
    <t xml:space="preserve"> מתאם אופטי מסוג SC/ST/FC/LC קרמי עבור 62.5/50 מיקרון או ל S.M או OM3 או OM4,  עבור SC/LC - מתאם כפול. כדוגמת חב' פייברנט מק"ט FADS52S החברות המאושרות פייברנט קורנינג סיסטמקס ופנדוויט. </t>
  </si>
  <si>
    <t>לוח ניתוב אופטי ל- 12 סיבים כולל מתאמים למחברי SC/ST/FC  MM 62.5/50  או OM3 או OM4 או SM ומגש לכבלים כולל פנל עליון לשמירת רווח ומגשי היתוך בכמות המתאימה. גובה הפנל 1U. כדוגמת חב' פייברנט מק"ט FP-14S06100MNL. החברות המאושרות פייברנט, קורנינג סיסטמקס ופנדוויט.</t>
  </si>
  <si>
    <t>לוח ניתוב אופטי ל- 24 סיבים כולל מתאמים למחברי SC/ST/FC  MM 62.5/50  או OM3 או OM4 או SM ומגש לכבלים כולל פנל עליון לשמירת רווח ומגשי היתוך בכמות המתאימה. גובה הפנל 1U. כדוגמת חב' פייברנט מק"ט FP-14S12200MNL . החברות המאושרות פייברנט, קורנינג סיסטמקס ופנדוויט.</t>
  </si>
  <si>
    <t>לוח ניתוב אופטי ל-  36 סיבים כולל מתאמים למחברי SC/ST/FC  MM 62.5/50  או OM3 או OM4 או SM ומגש לכבלים כולל פנל עליון לשמירת רווח ומגשי היתוך בכמות המתאימה. גובה הפנל 1U. כדוגמת חב' פייברנט מק"ט FP-14S18300MNL . החברות המאושרות פייברנט, קורנינג סיסטמקס ופנדוויט.</t>
  </si>
  <si>
    <t>לוח ניתוב אופטי ל-  48 סיבים כולל מתאמים למחברי SC/ST/FC  MM 62.5/50  או OM3 או OM4 או SM ומגש לכבלים כולל פנל עליון לשמירת רווח ומגשי היתוך בכמות המתאימה. גובה הפנל 1U. כדוגמת חב' פייברנט מק"ט FP-14S24400MNL . החברות המאושרות פייברנט, קורנינג סיסטמקס ופנדוויט.</t>
  </si>
  <si>
    <t>לוח ניתוב אופטי נשלף ע"י מסילה טלסקופית, כולל פנל הגנה קידמי ל-  36 סיבים. כולל מתאמים למחברי S.M או למחברי SC ,MM 62.5/50 / OM3 או OM4 ומגש לכבלים, כולל פנל עליון לשמירת רווח ומגש איסוף מגשרים. כולל מגשי היתוך בכמות המתאימה. גובה הפנל 1U. כדוגמת חב' פייברנט מק"ט FF14S18300MN . החברות המאושרות פייברנט, קורנינג סיסטמקס ופנדוויט.</t>
  </si>
  <si>
    <t xml:space="preserve">לוח ניתוב אופטי נשלף ע"י מסילה טלסקופית, כולל פנל הגנה קידמי ל-  48 סיבים. כולל מתאמים למחברי S.M או למחברי SC ,MM 62.5/50 / OM3 או OM4 ומגש לכבלים, כולל פנל עליון לשמירת רווח ומגש איסוף מגשרים. כולל מגשי היתוך בכמות המתאימה. גובה הפנל 1U. כדוגמת חב' פייברנט מק"ט FF15S24400MN . החברות המאושרות פייברנט, קורנינג סיסטמקס ופנדוויט. </t>
  </si>
  <si>
    <t xml:space="preserve"> לוח ניתוב אופטי 19" ל 48 סיבים , גובה 4U, גישה קדמית בלבד. כולל פנל הגנה קידמי עומק עד 25 ס"מ, כולל מתאמים MM/OM3/OM4/SM SC לפי בחירת לקוח, מגשי היתוכים וכל האביזרים הנדרשים להתקנה כולל פיגטלים. כדוגמת חברת פייברנט מק"ט           FPAT-4U-SC-7. החברות המאושרות פייברנט, קורנינג,סיסטמקס ופנדוויט.</t>
  </si>
  <si>
    <t xml:space="preserve"> לוח ניתוב אופטי  19" ל 96 סיבים גובה 3U, גישה קדמית ואחורית. כולל פנל הגנה קידמי, כולל מתאמים MM/OM3/OM4/SM SC לפי בחירת לקוח, מגשי היתוכים וכל האביזרים הנדרשים להתקנה כולל פיגטלים. כדוגמת חב' פייברנט מק"ט FPAT-3U-SC-7 . החברות המאושרות פייברנט,קורנינג,סיסטמקס ופנדוויט.</t>
  </si>
  <si>
    <t>לוח ניתוב אופטי ל- 24 סיבים (LC-24) כולל מתאמים למחברי LC  MM 62.5/50  או OM3 או OM4 או SM ומגש לכבלים כולל פנל עליון לשמירת רווח ומגשי היתוך בכמות המתאימה. גובה הפנל 1U. כדוגמת חב' פייברנט מק"ט FP-15S12200MNL . החברות המאושרות פייברנט, קורנינג סיסטמקס ופנדוויט .</t>
  </si>
  <si>
    <t>לוח ניתוב אופטי ל- 48 סיבים (LC-48) כולל מתאמים למחברי LC  MM 62.5/50  או OM3 או OM4 או SM ומגש לכבלים כולל פנל עליון לשמירת רווח ומגשי היתוך בכמות המתאימה. גובה הפנל 1U. כדוגמת חב' פייברנט מק"ט FP-15S24400MNL . החברות המאושרות פייברנט, קורנינג סיסטמקס ופנדוויט.</t>
  </si>
  <si>
    <t>לוח ניתוב אופטי ל-  72 סיבים (LC-72) כולל מתאמים למחברי LC  MM 62.5/50  או OM3 או OM4 או SM ומגש לכבלים כולל פנל עליון לשמירת רווח ומגשי היתוך בכמות המתאימה. גובה הפנל 1U. כדוגמת חב' פייברנט מק"ט FP-16S18300MNL . החברות המאושרות פייברנט, קורנינג סיסטמקס ופנדוויט.</t>
  </si>
  <si>
    <t>לוח ניתוב אופטי ל-  96 סיבים (LC-96) כולל מתאמים למחברי LC  MM 62.5/50  או OM3 או OM4 או SM ומגש לכבלים כולל פנל עליון לשמירת רווח ומגשי היתוך בכמות המתאימה. גובה הפנל 1U. כדוגמת חב' פייברנט מק"ט FP-16S24400MNL . החברות המאושרות פייברנט, קורנינג סיסטמקס ופנדוויט.</t>
  </si>
  <si>
    <t>לוח ניתוב אופטי נשלף ע"י מסילה טלסקופית, כולל פנל הגנה קידמי ל-  72 סיבים (LC-72). כולל מתאמים למחברי S.M או למחברי LC ,MM 62.5/50 / OM3 או OM4 ומגש לכבלים, כולל פנל עליון לשמירת רווח ומגש איסוף מגשרים. כולל מגשי היתוך בכמות המתאימה. גובה הפנל 1U. כדוגמת חב' פייברנט מק"ט FF16S18300MN . החברות המאושרות פייברנט, קורנינג סיסטמקס ופנדוויט.</t>
  </si>
  <si>
    <t xml:space="preserve">לוח ניתוב אופטי נשלף ע"י מסילה טלסקופית, כולל פנל הגנה קידמי ל-  96 סיבים (LC-96). כולל מתאמים למחברי S.M או למחברי LC ,MM 62.5/50 / OM3 או OM4 ומגש לכבלים, כולל פנל עליון לשמירת רווח ומגש איסוף מגשרים. כולל מגשי היתוך בכמות המתאימה. גובה הפנל 1U. כדוגמת חב' פייברנט מק"ט FF26S24400MN . החברות המאושרות פייברנט, קורנינג סיסטמקס ופנדוויט . </t>
  </si>
  <si>
    <t xml:space="preserve"> לוח ניתוב אופטי 19" ל 96 סיבים (LC-96), גובה 4U, גישה קדמית בלבד. כולל פנל הגנה קידמי עומק עד 25 ס"מ, כולל מתאמים MM/OM3/OM4/SM LC לפי בחירת לקוח, מגשי היתוכים וכל האביזרים הנדרשים להתקנה כולל פיגטלים. כדוגמת חברת פייברנט מק"ט  FPAT-4U-LC-7 .החברות המאושרות פייברנט, קורנינג,סיסטמקס ופנדוויט.</t>
  </si>
  <si>
    <t xml:space="preserve"> לוח ניתוב אופטי  19" ל 192 סיבים (LC-192) גובה 3U, גישה קדמית ואחורית. כולל פנל הגנה קידמי, כולל מתאמים MM/OM3/OM4/SM LC לפי בחירת לקוח, מגשי היתוכים וכל האביזרים הנדרשים להתקנה כולל פיגטלים. כדוגמת חברת פייברנט מק"ט              FPAT-3U-LC-7 החברות המאושרות פייברנט,קורנינג,סיסטמקס ופנדוויט.</t>
  </si>
  <si>
    <t>מגירה אופטית 19"  1U  להתקנת מודולים אופטיים(קסטות) המגירה תאפשר התקנת 4 מודולים. המודול יאפשר התקנת קונקטורים מכל סוג כולל מיניאטורים ו MTP. כדוגמת חברת פייברנט מק"ט FMT4-1U . החברות המאושרות סיסטמקס,קורנינג ,פייברנט ופנדוויט.</t>
  </si>
  <si>
    <t>מודול אופטי  ל 12 סיבים אופטיים בתצורה של 4 מודולים במגירת 1U,  מחברים אופטיים מסוג 62.5/50 מיקרון או OM3 או OM4 או S.M (מלוטש במפעל)  SC מקדימה, צד שני חיבור MTP.  הליטוש במחבר יהיה UPC. כדוגמת חב' פייברנט מק"ט FMT4-S712 . החברות המאושרות סיסטמקס,קורנינג ,פייברנט ופנדוויט.</t>
  </si>
  <si>
    <t>מודול אופטי ל 12 סיבים אופטיים (LC-24) בתצורה של 4 מודולים במגירת 1U,  מחברים אופטיים מסוג 62.5/50 מיקרון או OM3 או OM4 או S.M (מלוטש במפעל)  LC מקדימה, צד שני - שני מחברי MTP.  הליטוש במחבר יהיה UPC. כדוגמת חב' פייברנט מק"ט FMT4-L724 . החברות המאושרות סיסטמקס,קורנינג ,פייברנט ופנדוויט.</t>
  </si>
  <si>
    <t>מודול אופטי ל 12 סיבים אופטיים בתצורה של 4 מודולים במגירת 1U, מתאמים ומחברי 62.5/50 מיקרון או OM3 או OM4 או S.M זכר מסוג PIG TAIL (מלוטש במפעל) SC, כולל מגשי היתוכים, כולל היתוך לסיב וכל האלמנטים/רכיבים הנדרשים להיתוכו ועיגונו. הליטוש במחברים יהיה UPC. כדוגמת חב' פייברנט מק"ט F4GS12U . החברות המאושרות סיסטמקס,קורנינג ,פייברנט ופנדוויט.</t>
  </si>
  <si>
    <t>מודול אופטי ל 24 סיבים אופטיים  בתצורה של 4 מודולים במגירת 1U, מתאמים ומחברי 62.5/50 מיקרון או OM3 או OM4 או S.M זכר מסוג PIG TAIL (מלוטש במפעל) LC, כולל מגשי היתוכים, כולל היתוך לסיב וכל האלמנטים/רכיבים הנדרשים להיתוכו ועיגונו. הליטוש במחברים יהיה UPC. כדוגמת חב' פייברנט מק"ט F4GL24U . החברות המאושרות סיסטמקס,קורנינג ,פייברנט ופנדוויט.</t>
  </si>
  <si>
    <t>מודול אופטי ל 24 סיבים אופטיים בתצורה של 4 מודולים במגירת 1U  מסוג SM/OM1/OM4/OM3, צד קדמי 2 מחברי MTP, כולל היתוך לסיב וכל האלמנטים/רכיבים הנדרשים להיתוכו ועיגונו.  כדוגמת חב' פייברנט מק"ט F4OP24U . החברות המאושרות סיסטמקס,קורנינג ,פייברנט ופנדוויט.</t>
  </si>
  <si>
    <t>מגירה אופטית 4U המאפשרת התקנת 12 מודולים(קסטות). המודול יאפשר התקנת קונקטורים מכל הסוגים כולל MTP/MPO. כולל פנל מובילים קדמי לניתוב מגשרים ומגש אחורי נשלף לקיבוע הכבלים האופטיים ועודפי הסיבים. כדוגמת חב' פייברנט מק"ט F4U12D .החברות המאושרות סיסטמקס, קורנינג,פייברנט ופנדוויט.</t>
  </si>
  <si>
    <t>פנל מובילים קדמי לניתוב מגשרים בגובה 1U. כדוגמת חב' פייברנט מק"ט MP3476 .החברות המאושרות סיסטמקס, קורנינג,פייברנט ופנדוויט.</t>
  </si>
  <si>
    <t>מודול אופטי ל 12 סיבים אופטיים בתצורה של 12 מודולים במגירת 4U, מחברים מסוג  62.5/50 מיקרון או OM3 או OM4 או S.M (מלוטש במפעל )  SC/ST/FC ,צד שני חיבור MTP. הליטוש במחברים יהיה UPC. כדוגמת חב' פייברנט מק"ט FMT-S712 .החברות המאושרות סיסטמקס,קורנינג ,פייברנט ופנדוויט.</t>
  </si>
  <si>
    <t>מודול אופטי ל 24 סיבים אופטיים בתצורה של 12 מודולים במגירת 4U, מחברים מסוג  62.5/50 מיקרון או OM3 או OM4 או S.M (מלוטש במפעל )  LC , צד שני חיבור MTP - שני מחברי MTP. הליטוש במחברים יהיה UPC. כדוגמת חב' פייברנט מק"ט FMT-L724 . החברות המאושרות סיסטמקס,קורנינג ,פייברנט ופנדוויט.</t>
  </si>
  <si>
    <t>מודול אופטי ל 24 סיבים אופטיים בתצורה של 12 מודולים במגירת 4U מסוג  SM/OM1/OM4/OM3, צד קדמי 2 מחברי MTP, כולל היתוך לסיב וכל האלמנטים/רכיבים הנדרשים להיתוכו ועיגונו.  כדוגמת חב' פייברנט  מק"ט FOP24 . החברות המאושרות סיסטמקס,קורנינג ,פייברנט ופנדוויט.</t>
  </si>
  <si>
    <t>מודול אופטי ל 12 סיבים אופטיים מסוג SC/ST/FC קרמי 62.5/50 מיקרון או OM3 או OM4 או S.M זכר מסוג PIG TAIL (מלוטש במפעל ) בתצורה של 12 מודולים במגירת 4U, כולל מגשי היתוכים, כולל היתוך לסיב וכל האלמנטים/רכיבים הנדרשים להיתוכו ועיגונו. הליטוש במחברים יהיה UPC.  כדוגמת חב' פייברנט מק"ט FO4212U . החברות המאושרות סיסטמקס,קורנינג ,פייברנט ופנדוויט.</t>
  </si>
  <si>
    <t>מודול אופטי ל 24 סיבים אופטיים מסוג LC קרמי 62.5/50 מיקרון או OM3 או OM4 או S.M זכר מסוג PIG TAIL (מלוטש במפעל ) בתצורה של 12 מודולים במגירת 4U, כולל מגשי היתוכים, כולל היתוך לסיב וכל האלמנטים/רכיבים הנדרשים להיתוכו ועיגונו. הליטוש במחברים יהיה UPC.  כדוגמת חב' פייברנט מק"ט FO5424U . החברות המאושרות סיסטמקס,קורנינג ,פייברנט ופנדוויט.</t>
  </si>
  <si>
    <t>שקע כפול אופטי כולל מתאמי S.M או M.M 62.5/50  או OM3 או OM4 מסוג  SC/ST/FC/LC  UPC ,כולל קופסא להתקנה עה"ט או תה"ט, כולל מגרעת לסימון , כולל מתאם פלסטיק ישר או משופע לפי הגדרת המזמין. כולל מגשי איסוף פיגטיילים בכמות המתאימה. כדוגמת חב' פייברנט מק"ט OP0281-1. רכיבים אופטיים - חב' פייברנט, קורנינג סיסטמקס ופנדוויט.</t>
  </si>
  <si>
    <t>תוספת מגש ל-12 סיבים לארון סיבים אופטיקה קיים לצורכי תוספות. כדוגמת חב' פייברנט מק"ט OP0243-T חברות מאושרות פייברנט, קורנינג, סיסטמקס ופנדוויט.</t>
  </si>
  <si>
    <t>לוח ניתוב מתכתי RJ45 בעל 24 מחברים CAT6A מסוכך החברות המאושרות ריט  R&amp;M קורנינג פנדוויט 3M אקסל.</t>
  </si>
  <si>
    <t>לוח ניתוב מתכתי ליצוג טלפוניה CAT3 UTP בעל 50 מחברים (חיווט גידים על פי דרישת הלקוח), (ייצוג מלא של RJ-45), כדוגמת חב'  TIGER מק"ט AC-500 או שו"ע</t>
  </si>
  <si>
    <t xml:space="preserve">לוח ניתוב מתכתי ליצוג טלפוניה CAT5e UTP בעל 24 מחברים (חיווט גידים על פי דרישת הלקוח), ייצוג מלא של RJ-45. כדוגמת RIT מק"ט R3881124 חברות מאושרות פנדוויט, אמפ ,ריט. </t>
  </si>
  <si>
    <t xml:space="preserve">ארון אופטי המיועד לקליטת עד-48 סיבים כולל מגשים להיתוכים ומתאמים. סוג וכמות יוגדרו על פי דרישת הלקוח, חב' בר אופטיקה מק"ט BO-WM-48, חב' פייברנט מק"ט RWM-B3S244000MN. החברות המאושרות בר-אופטיקה, פייברנט ו-ADC. </t>
  </si>
  <si>
    <t>מארז אופטי אטום למים עשוי נירוסטה בגודל 300x120x200 ממ. בעל מחבר מובנה AVENA 12 עם סוגר בצדו האחד, ופתח אטום ליציאת מגשרים בצדו האחר עם מעטפת הגנה מסולסלת. המארז יעמוד בתקן IP65 לפי EN60529. עמיד בטווח טמפרטורות: מינוס 20 עד 80 מעלות צלסיוס. מכיל מסגרת מובנית לביצוע גישורים אופטיים, עם 12 מתאמים FC/ST/SC. המארז כולל ידית נשיאה. כדוגמת חברת פייברנט מק"ט  FSUP-0004+FSUP-0006 או שו"ע.</t>
  </si>
  <si>
    <t xml:space="preserve">מגשר אופטי כפול באורך עד 1  מטר הכולל מחבר  בקצהו האחד  מסוג ST/SC/FC-UPC  בקצהו השני מסוג  ST/SC/FC-UPC בכל תצורה לפי בחירת הלקוח  - MM 62.5/50. מעטה המגשר יהיה HFFR. בכל צבע ע"פ דרישת הלקוח. כדוגמת חב' פייברנט מק"ט FG6-4444UU0010HL . חברות מאושרות פייברנט קורנינג סיסטמקס ופנדוויט. </t>
  </si>
  <si>
    <t>מגשר אופטי כפול כולל סימון לפי דרישת לקוח באורך עד 1  מטר הכולל מחבר בקצהו האחד  מסוג ST/SC/FC-UPC  בקצהו השני מסוג  ST/SC/FC-UPC בכל תצורה לפי בחירת הלקוח  - MM OM3/OM4. מעטה המגשר יהיה HFFR, בכל צבע ע"פ דרישת הלקוח. כדוגמת חברת פייברנט מק"ט FGO-4444UU0010HL .חברות מאושרות פייברנט קורנינג סיסטמקס ופנדוויט.</t>
  </si>
  <si>
    <t xml:space="preserve">מגשר אופטי כפול כולל סימון לפי דרישת לקוח באורך עד 1 מטר הכולל מחבר  בקצהו האחד ST/SC/FC-UPC  בקצהו השני ST/SC/FC-UPC  בכל תצורה לפי בחירת הלקוח  - S.M. מעטה המגשר יהיה HFFR, בכל צבע ע"פ דרישת הלקוח. כדוגמת חברת פייברנט מק"ט FG7-4444UU0010HL .חברות מאושרות פייברנט קורנינג סיסטמקס ופנדוויט. </t>
  </si>
  <si>
    <t>מגשר אופטי כפול כולל סימון לפי דרישת לקוח באורך עד 1 מטר כולל 2 מחברי  (MTRJ/LC/VF-45/OPTI JACK)  בליטוש UPC בקצה האחד ובקצה השני (MTRJ/LC/VF-45/OPTI JACK/ST/SC/FC) בליטוש UPC  בקצותיו עבור סיב SM. מעטה המגשר יהיה HFFR, בכל צבע ע"פ דרישת הלקוח. כדוגמת חברת פייברנט מק"ט FG7-8888UU0010HL .חברות מאושרות פייברנט קורנינג סיסטמקס ופנדוויט.</t>
  </si>
  <si>
    <t>מגשר אופטי כפול כולל סימון לפי דרישת לקוח באורך עד 1 מטר כולל 2 מחברי  (MTRJ/LC/VF-45/OPTI JACK)  בליטוש UPC בקצה האחד ובקצה השני (MTRJ/LC/VF-45/OPTI JACK/ST/SC/FC)בליטוש UPC  בקצותיו עבור סיב MM 62.5/50//125. מעטה המגשר יהיה HFFR, בכל צבע ע"פ דרישת הלקוח. כדוגמת חב' פייברנט מק"ט FG6-8888UU0010HL .חברות מאושרות פייברנט קורנינג סיסטמקס ופנדוויט.</t>
  </si>
  <si>
    <t>מגשר אופטי כפול כולל סימון לפי דרישת לקוח באורך עד 1 מטר כולל 2 מחברי  (MTRJ/LC/VF-45/OPTI JACK)  בליטוש UPC בקצה האחד ובקצה השני (MTRJ/LC/VF-45/OPTI JACK/ST/SC/FC)  בליטוש UPC  בקצותיו עבור סיב MM 50/125 OM3/OM4. מעטה המגשר יהיה HFFR, בכל צבע ע"פ דרישת הלקוח. כדוגמת חברת פייברנט מק"ט FGO-8888UU0010HL . חברות מאושרות פייברנט קורנינג סיסטמקס</t>
  </si>
  <si>
    <t>מגשר מתאם (MM/SM Mode Conditioning) באורך עד 1 מ', כולל זוג מחברי (SC/LC) בליטוש UPC בקצה האחד, וזוג מחברי (FC/SC/ST/LC) בקצה השני. כדוגמת סיסקו מק"ט CAB-GELX-625 או פייברנט מק"ט FMC-6440010. חברות מאושרות פייברנט, קורנינג, סיסטמקס וסיסקו ופנדוויט.</t>
  </si>
  <si>
    <t>תוספת בגין 1 מטר מגשר MM/SM, לרבות Mode Conditioning.</t>
  </si>
  <si>
    <t>תוספת בגין 1 מטר מגשר OM3/OM4</t>
  </si>
  <si>
    <t>מגשר אופטי בנוי מכבל RIBBON MTP/MTP , זכר/נקבה בכל קצה לפי בחירת המזמין, באורך 1 מטר, מעטה חיצוני HFFR, כולל סימון לפי דרישת לקוח, MM 62.5/50. כדוגמת חברת פייברנט  מק"ט              12B6 -P0P0UU0010HL . חברות מאושרות פייברנט, קורנינג וסיסטמקס ופנדוויט.</t>
  </si>
  <si>
    <t>מגשר אופטי בנוי מכבל RIBBON MTP/MTP, זכר/נקבה בכל קצה לפי בחירת המזמין, באורך 1 מטר, מעטה חיצוני HFFR, כולל סימון לפי דרישת לקוח, SM. דוגמת חברת פייברנט מק"ט                            12B7-P0P0UU0010HL. חברות מאושרות פייברנט, קורנינג וסיסטמקס ופנדוויט.</t>
  </si>
  <si>
    <t xml:space="preserve">מגשר אופטי בנוי מכבל RIBBON MTP/MTP, זכר/נקבה בכל קצה לפי בחירת המזמין, אורך 1 מטר,  מעטה חיצוני HFFR, כולל סימון לפי דרישת לקוח, OM3 או OM4. דוגמת חברת פייברנט מק"ט             12BO-P0P0UU0010HL . חברות מאושרות פייברנט, קורנינג וסיסטמקס ופנדוויט. </t>
  </si>
  <si>
    <t>תוספת בגין אחד מטר מגשר  MTP/MTP  ,  MM/SM RIBBON</t>
  </si>
  <si>
    <t>תוספת בגין אחד מטר מגשר MTP/MTP  OM3/OM4 RIBBON</t>
  </si>
  <si>
    <t xml:space="preserve">צמת אופטית בנויה מ 12 סיבים MM בשרוול הגנה כולל סימון לפי דרישת לקוח מיועדת לפריסת פנים כולל מחברים LC/SC בכל צד PRE TERMINETATED אורך 2 מטר. מעטה המגשר יהיה HFFR. כדוגמת חברת פייברנט מק"ט 12ER6-4444UU0020HL .חברות מאושרות פייברנט קורנינג סיסטמקס ופנדוויט. </t>
  </si>
  <si>
    <t>צמת אופטית בנויה מ 12 סיבים SM בשרוול הגנה כולל סימון לפי דרישת לקוח מיועדת לפריסת פנים כולל מחברים LC/SC בכל צד PRE TERMINETATED אורך 2 מטר. מעטה המגשר יהיה HFFR.  כדוגמת חברת פייברנט מק"ט 12ER7-4444UU0020HL .חברות מאושרות פייברנט קורנינג סיסטמקס ופנדוויט.</t>
  </si>
  <si>
    <t>צמת אופטית בנויה מ 12 סיבים OM3/OM4 בשרוול הגנה  כולל סימון לפי דרישת לקוח מיועדת לפריסת פנים כולל מחברים LC/SC בכל צד PRE TERMINETATED אורך 2 מטר. מעטה המגשר יהיה HFFR. כדוגמת חברת פייברנט מק"ט              12ERG -4444UU0020HL . חברות מאושרות פייברנט קורנינג סיסטמקס ופנדוויט.</t>
  </si>
  <si>
    <t>צמת אופטית בנויה מ 12 סיבים MM בשרוול הגנה כולל סימון לפי דרישת לקוח מיועדת לפריסת פנים כולל מחברים LC/SC צד א' ומחבר MTP צד ב', זכר/נקבה לפי בחירת המזמין,  PRE TERMINETATED אורך 2 מטר. מעטה המגשר יהיה HFFR.  כדוגמת חב' פייברנט מק"ט 12RP6-PP44UU0020HL .חברות מאושרות פייברנט קורנינג סיסטמקס ופנדוויט.</t>
  </si>
  <si>
    <t>צמת אופטית בנויה מ 12 סיבים SM בשרוול הגנה כולל סימון לפי דרישת לקוח מיועדת לפריסת פנים כולל מחברים LC/SC צד א' ומחבר MTP צד ב',זכר/נקבה לפי בחירת המזמין,  PRE TERMINETATED אורך 2 מטר. מעטה המגשר יהיה HFFR.  כדוגמת חב' פייברנט מק"ט 12RP9-PP44UU0020HL .חברות מאושרות פייברנט קורנינג סיסטמקס ופנדוויט.</t>
  </si>
  <si>
    <t>צמת אופטית בנויה מ 12 סיבים OM3/OM4 בשרוול הגנה כולל סימון לפי דרישת לקוח מיועדת לפריסת פנים כולל מחברים LC/SC צד א' ומחבר MTP צד ב', זכר/נקבה לפי בחירת המזמין,  PRE TERMINETATED אורך 2 מטר. מעטה המגשר יהיה HFFR.  כדוגמת חברת פייברנט מק"ט            12RP7-PP44UU0020HL .חברות מאושרות פייברנט קורנינג סיסטמקס ופנדוויט.</t>
  </si>
  <si>
    <t>צמה אופטית בנויה מכבל 12 סיבים MM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12RP6-PPPPUU0020HL .חברות מאושרות פייברנט קורנינג סיסטמקס ופנדוויט.</t>
  </si>
  <si>
    <t>צמה אופטית בנויה מכבל 12 סיבים SM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12RP7-PPPPUU0020HL . חברות מאושרות פייברנט קורנינג סיסטמקס ופנדוויט.</t>
  </si>
  <si>
    <t>צמה אופטית בנויה מכבל 12 סיבים OM3/OM4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12RPG-PPPPUU0020HL .חברות מאושרות פייברנט קורנינג סיסטמקס ופנדוויט.</t>
  </si>
  <si>
    <t xml:space="preserve">תוספת בגין צמה 12 סיבים מחברי LC/SC/MTP  MTP/MTP Ribbons) MM/SM 1 METER לא כולל)  </t>
  </si>
  <si>
    <t>תוספת בגין צמה 12 סיבים מחברי LC/SC/MTP  MTP/MTP Ribbons)OM3/OM4 1 METER לא כולל)</t>
  </si>
  <si>
    <t>תוספת בגין 1 מטר כבל RIBBON MM בתוך צינור ייעודי</t>
  </si>
  <si>
    <t>תוספת בגין 1 מטר כבל RIBBON SM בתוך צינור ייעודי</t>
  </si>
  <si>
    <t>תוספת בגין 1 מטר כבל RIBBON OM3/OM4 בתוך צינור ייעודי</t>
  </si>
  <si>
    <t>תוספת 1 מטר צינור ייעודי לצמות אופטיות</t>
  </si>
  <si>
    <t xml:space="preserve">מגשר RJ-45/RJ-45  CAT6A מסוכך, 4 זוגות, באורך עד 1 מטר הכבל יסופק בחיווט ישיר או מוצלב על פי הדרישה. בכל צבע ע"פ דרישת הלקוח. החברות המאושרות: ריט  R&amp;M קורנינג פנדוויט 3M אקסל. </t>
  </si>
  <si>
    <t xml:space="preserve">תוספת 1 מ' לכבלי מגשרי נחושת מכל סוג - עבור כל מגשרי הנחושת </t>
  </si>
  <si>
    <t>כבל אופטי טקטי לגישור AVENA/Amphenol-AVENA/Amphenol 4 CHANNEL FREE PLUG MM/SM 50 METER. כבל מסוג Distribution/Breakout לפי הגדרת המזמין, כדוגמת חב' פייברנט מק"ט 4T7-AVAVUU0500 או שו"ע. המחברים יהיו מסוג Parallel/Tapered לפי הגדרת המזמין. הכבל יסופק ע"ג תוף פריסה טקטי לפי הגדרת המזמין (באמצעות סעיף מתאים).</t>
  </si>
  <si>
    <t>כבל אופטי טקטי לגישור AVENA/Amphenol-AVENA/Amphenol 8 CHANNEL FREE PLUG MM/SM 50 METER. כבל מסוג Distribution/Breakout לפי הגדרת המזמין, כדוגמת חב' פייברנט מק"ט 8T7-AVAVUU0500 או שו"ע. המחברים יהיו מסוג Parallel/Tapered לפי הגדרת המזמין. הכבל יסופק ע"ג תוף פריסה טקטי לפי הגדרת המזמין (באמצעות סעיף מתאים).</t>
  </si>
  <si>
    <t>כבל אופטי טקטי AVENA/Amphenol-AVENA/Amphenol 12 CHANNEL FREE PLUG MM/SM 50 METER. כבל מסוג Distribution/Breakout לפי הגדרת המזמין, כדוגמת חב' פייברנט מק"ט 12T7-AVAVUU0500 או שו"ע. המחברים יהיו מסוג Parallel/Tapered לפי הגדרת המזמין. הכבל יסופק ע"ג תוף פריסה טקטי לפי הגדרת המזמין (באמצעות סעיף מתאים).</t>
  </si>
  <si>
    <t>כבל אופטי טקטי לגישור AVENA/Amphenol-SC 4 CHANNEL JACK PLUG MM/SM 2 METER. כבל מסוג Breakout, כדוגמת חב' פייברנט מק"ט         4T7-JV44UU0020 או שו"ע. מחבר Avena מסוג      D-Mount Internal/External /Square Flange Mount לפי הגדרת המזמין ובמידות Boot אחורי לפי הגדרת המזמין.</t>
  </si>
  <si>
    <t>כבל אופטי טקטי לגישור AVENA/Amphenol-SC 8 CHANNEL JACK PLUG MM/SM 2 METER. כבל מסוג Breakout, כדוגמת חב' פייברנט מק"ט         8T7-JV44UU0020 או שו"ע. מחבר Avena מסוג      D-Mount Internal/External /Square Flange Mount לפי הגדרת המזמין ובמידות Boot אחורי לפי הגדרת המזמין.</t>
  </si>
  <si>
    <t>כבל אופטי טקטי לגישור AVENA/Amphenol-SC 12 CHANNEL JACK PLUG MM/SM 2 METER. כבל מסוג Breakout, כדוגמת חב' פייברנט מק"ט         12T7-JV44UU0020 או שו"ע. מחבר Avena מסוג    D-Mount Internal/External /Square Flange Mount לפי הגדרת המזמין ובמידות Boot אחורי לפי הגדרת המזמין.</t>
  </si>
  <si>
    <t>כבל גישור נחושת טקטי 4 זוגות מסוכך בחתך AWG26 כפול מעטה פוליאוריתן עם חיזוק קבלר ע"פ המפרט. החברות המאושרות: טלדור או חברה/ות אחרת/ות שייקבע/ו במכרז ייעודי לכבלים. מק"ט טלדור 9851219101.</t>
  </si>
  <si>
    <t>מתאם ממשק V.35 שהוא (E1) לממשק אופטי סינגלמוד FOM-40/230/ ST/SC13/V35 מק"ט RAD או של חב' פייברנט מק"ט FIB1000-V35S022FA</t>
  </si>
  <si>
    <t xml:space="preserve">מתאם ממשק V.35 שהוא (E1) לממשק אופטי סינגלמוד - 48VDC וולט FOM-40/48DC/ ST/SC13/V35 מק"ט RAD או של חב' פייברנט מק"ט FIB1000-V35S022FD </t>
  </si>
  <si>
    <t xml:space="preserve">שולף מחברי LC /SC מלוחות ניתוב/ציוד תקשורת כדוגמת  SKINNY FINGERS מק"ט OPT_SF-1 של חב' פייברנט או שו"ע. </t>
  </si>
  <si>
    <t>ערכת ניקוי  למחברים במארז מוקשח כוללת 50 מקלות ניקוי מכל משפחה למחברי SC/ST  + LC ,חבילת ניירות אורז,תרסיס ניקוי ,קסטת ניקוי למחברים (CLETOP ) כדוגמת חברת פייברנט מק"ט         FCLN-0005 או שו"ע</t>
  </si>
  <si>
    <t>סט</t>
  </si>
  <si>
    <t>חבילת מקלות ניקוי למחברי SC/ST 60 יח' כדוגמת חב' פייברנט מק"ט ZM0202-2.5-T או שו"ע</t>
  </si>
  <si>
    <t>חבילת מקלות ניקוי למחברי LC 50 יח' כדוגמת חב' פייברנט מק"ט ZM0202-1.25-T או שו"ע</t>
  </si>
  <si>
    <t>קסטת ניקוי CLETOP כדוגמת חב' פייברנט מק"ט ZM0179-T או שו"ע</t>
  </si>
  <si>
    <t>חבילת ניירות אורז - 200 יח' כדוגמת חב' פייברנט מק"ט ZM0080-T או שו"ע</t>
  </si>
  <si>
    <t xml:space="preserve">תוף פריסה טקטי על פי תקן MIL-R-3241E  מדגם פלסטי מוקשח בגודל קטן (המתאים עד 300 מ' כבל בקוטר חיצוני 5.5 מ"מ) , כולל ידית גלגול והתקן לקיבוע מחבר. המתקן יהיה מסוג Tri-Pod לפי הגדרת המזמין. במקרה של הזמנת כבל טקטי בנוסף לתוף, יסופק התוף כשהכבל מגולגל עליו. תוצרת חברת AOS  דגם    AFO-0300 או שו"ע. </t>
  </si>
  <si>
    <t xml:space="preserve">תוף פריסה טקטי על פי תקן MIL-R-3241E מדגם פלסטי מוקשח בגודל בינוני מינוס (המתאים עד 500 מ' כבל בקוטר חיצוני 5.5 מ"מ), כולל ידית גלגול והתקן לקיבוע מחבר. המתקן יהיה מסוג Tri-Pod או Deployment Сradle לפי הגדרת המזמין. במקרה של הזמנת כבל טקטי בנוסף לתוף, יסופק התוף כשהכבל מגולגל עליו.תוצרת חברת AOS דגם AFO-0500 או שו"ע. </t>
  </si>
  <si>
    <t xml:space="preserve">תוף פריסה טקטי על פי תקן MIL-R-3241E מדגם פלסטי מוקשח בגודל בינוני פלוס (המתאים עד 750 מ' כבל בקוטר חיצוני 5.5 מ"מ), כולל ידית גלגול והתקן לקיבוע מחבר. המתקן יהיה מסוג Deployment Сradle לפי הגדרת המזמין. במקרה של הזמנת כבל טקטי בנוסף לתוף, יסופק התוף כשהכבל מגולגל עליו. תוצרת חברת AOS דגם AFO-0750 או שו"ע. </t>
  </si>
  <si>
    <t xml:space="preserve">תוף פריסה טקטי על פי תקן MIL-R-3241E מדגם פלסטי מוקשח בגודל גדול (המתאים עד 1000 מ' כבל בקוטר חיצוני 5.5 מ"מ), כולל ידית גלגול והתקן לקיבוע מחבר. המתקן יהיה מסוג Deployment Сradle לפי הגדרת המזמין. במקרה של הזמנת כבל טקטי בנוסף לתוף, יסופק התוף כשהכבל מגולגל עליו. תוצרת חברת AOS דגם AFO-1000 או שו"ע. </t>
  </si>
  <si>
    <t>אספקה והשחלה בנשיפה של אגד סיבים בקיבול של 2 סיבים  indoor אריקסון SM/MM  NTM502 1600/2000   במיקרו צנרת 5/3.5 מ"מ  תוצרת Ericsson או שו"ע לפי מפרט בזק 7015</t>
  </si>
  <si>
    <t xml:space="preserve"> אספקה והשחלה בנשיפה של אגד סיבים בקיבול של 4 סיבים SM/MM indoor אריקסון NTM502 1700/2000 במיקרו צנרת 5/3.5 מ"מ תוצרת Ericsson או שו"ע לפי מפרט בזק 7015</t>
  </si>
  <si>
    <t>אספקה והשחלה בנשיפה של אגד סיבים בקיבול של 8 סיביםSM/MM indoor   אריקסון NTM 502 1800/2000 במיקרו צנרת 5/3.5 מ"מ תוצרת Ericsson או שו"ע לפי מפרט בזק 7015</t>
  </si>
  <si>
    <t>מגש ומיכל איטום מדגם 2178-S של חברת 3M או רקם ל 24 סיבים עבור התקנה חיצונית/פנימית הכולל את כל אלמנטי העיגון ומגשים. במידת הצורך הספק יספק מיכל איטום תואם לתשתית עילית .</t>
  </si>
  <si>
    <t>מגש ומיכל איטום מדגם LL-2178 של חברת 3M או רקם ל 72 סיבים עבור התקנה חיצונית/פנימית הכולל את כל אלמנטי העיגון ומגשים. במידת הצורך הספק יספק מיכל איטום תואם לתשתית עילית .</t>
  </si>
  <si>
    <t>תוספת מגש לקלוז'ר/פנל אופטי קיים בשטח לצורכי תוספות, המגש מתאים לקליטת 12 סיבים. תוצרת חברת 3M או רקם.</t>
  </si>
  <si>
    <t>שקע BT בודד עבור מערכות טלפוניה להתקנה קומפלט -שקע +קופסא, או להתקנה באביזר תיקני של יצרן כגון:GEWISS/Legrand/ ע.ד.א פלסט,/ NISKO הכולל מחבר BT בתקן בזק . צבע ע"פ דרישת המזמין.</t>
  </si>
  <si>
    <t>שקע BT כפול עבור מערכות טלפוניה להתקנה קומפלט -שקע +קופסא, או להתקנה באביזר תיקני של יצרן כגון:GEWISS/Legrand/ ע.ד.א פלסט,/ NISKO הכולל מחבר BT בתקן בזק . צבע ע"פ דרישת המזמין.</t>
  </si>
  <si>
    <t>מחבר RG 62/RG 58  BNC זכר/נקבה להתקנה על כבל תוצרת AMP  או שו"ע</t>
  </si>
  <si>
    <t>מתאם RG 62/RG 58  BNC נקבה לנקבה/ זכר לזכר.</t>
  </si>
  <si>
    <t xml:space="preserve"> פנל עיוור בגובה 1U בצבעי שחור/מתכת/צבע ארון על פי הנחית המפקח</t>
  </si>
  <si>
    <t>ארון תקשורת ברוחב  23"/25" , בגובה עד 30U( כולל 2 דלתות צד פנימיות ע"ג צירים, כולל מנעול ) לתליה בהתאם למפרט ( במידה ויהיו אלוצי מקום,  הספק מתחייב לספק רוחב 19" באותו מחיר)במידת הצורך יותקן הארון ע"ג הרצפה ללא תוספת מחיר. המחיר יכלול 2 פנלים שערות לסידור כבלים 0.5u/1u ו-2 פנלי ניהול מגשרים FHCM. תוצרת קונטק מק"ט 167710049000, ראואל או ST.</t>
  </si>
  <si>
    <t>תוספת עבור אספקת ארון תקשורת בעומק 1 מ' (במקום 80 ס"מ).</t>
  </si>
  <si>
    <t>תוספת עבור אספקת ארון תקשורת עם מסגרות פנים ברוחב לא אחיד, כולל כל הוריאציות לבחירת המזמין. לדוגמה 20U עליונים עם מסגרת ברוחב 19", ו-24U עם מסגרת ברוחב 23".</t>
  </si>
  <si>
    <t>תוספת עבור דלת דו-כנפית לארון תקשורת. תותקן בקדמת הארון. עשויה מתכת (אחידה או מחוררת) או זכוכית מחוסמת לפי הגדרת המזמין. תוצרת קונטק, ראואל או ST.</t>
  </si>
  <si>
    <t>תוספת לארון עבור אמצעי עיגון לריצפה למניעת נפילתו. הארון יחוזק בשילדתו לעומס פיתול גבוה, ויחובר לריצפה במוטות הברגה. תוצרת קונטק, ראואל או ST.</t>
  </si>
  <si>
    <t>תוספת עבור התקנת 4 גלגלים בתחתית הארון, המיועדים לנשיאת עומס גבוה עם יכולת נעילת הגלגלים. תוצרת קונטק, ראואל או ST.</t>
  </si>
  <si>
    <t>מגירת שירות בגובה  U3   למס"ד תקשורת הכולל מגירה וציר טלסקופי כדורי בעל ציר מפרק</t>
  </si>
  <si>
    <t>תוספת תאורה לארון תקשורת, כולל נורה עם הגנה מעליה וכל האביזרים הנלווים.</t>
  </si>
  <si>
    <t xml:space="preserve">ארון שרתים תוצרת RITTAL,KNUR,HP בגובה 42U ברוחב 80 ס"מ ובעומק 100 ס"מ. הארון יכלול : דפנות צד מחוררות עם נעילה פנימית. דלת קידמית ואחורית מחוררת כולל ידית נעילה סיבובית ומנעול ,כולל רגליות פטריות קבועות או גלגלים נישלפים. כולל מגירת  מאווררים עם 4 מאווררים בעלי ספיקה של 60CFM כ"א. כולל 2 פסי חשמל מסוג PDU, כל פס יכלול 12 שקעי קומקום כולל מא"ז ‏A‏32/ 16A מסוג C ונורית סימון. כל פס ישא תו תקן. כל פס יכיל כבל באורך עד 10 מ' ובקצהו יהיה תקע חשמלי 230V/32A/16A מסוג CEE.כולל ערכת הארקה. כולל בסיס ייצוב נשלף בגובה 10 ס"מ. כולל מגירת מקלדת ומסך. כולל מדף קבוע, כל הארונות יסופקו כשהם מכילים את הרכיבים המקורים של היצרן לא יאושרו תחליפים לפריטים אלו. </t>
  </si>
  <si>
    <t>תוספת אמבטית שקעים OK-6 לארון תקשורת (בנוסף להגדרה לפי מפרט ארונות) - כולל כבל חשמל באורך עד 10 מ' ותקע סיקון בקצה. האמבטיה תעמוד בתו תקן ישראלי.</t>
  </si>
  <si>
    <t>תוספת אמבטית שקעים OK-12 לארון תקשורת (בנוסף להגדרה לפי מפרט ארונות) - כולל כבל חשמל באורך עד 10  מ' ותקע סיקון בקצה.האמבטיה תעמוד בתו תקן ישראלי.</t>
  </si>
  <si>
    <t xml:space="preserve">ארון פוליאסטר בגודל על פי הגדרת המזמין כלהלן:
תוצרת אורלייט דגם ORM-652 במידות 230*500*600 או תוצרת ארקו ענבר דגם פולירל C57 במידות 300*500*750 או תוצרת אורלייט דגם PLT-2 בגודל 231*701*521 או תוצרת ארקו ענבר דגם פולירל 640 במידות 255*467*667  או תוצרת אורלייט דגם ORM-542 בגודל 200*400*500  או תוצרת ארקו ענבר דגם פולירל 440 בגודל 205*467*467 או תוצרת אורלייט דגם ORB-432 בגודל 200*300*400 . כל הארונות יכללו את כל המרכיבים הבאים: גב עץ, ידית נעילה,מנעול חצי צילנדר דגם בזק, ופס הארקות תיקני כולל ביצוע פתחים ייעודיים לצנרת בגוף הארונית וכן ביצוע חדירה למבנה וכל האביזרים הדרושים 
</t>
  </si>
  <si>
    <t xml:space="preserve">ארונית פוליסטר בגודל 230*500*950 או 230*700*950 על פי דרישת המזמין, דלת בגובה 63 ס"מ כולל ידית נעילה צילנדר ומפתח מסטר. הארונית דגם אורלייט  OR7230 או OR7231 בהתאמה; או תוצרת ארקו ענבר דגם  FGI 00/840 או FGI 1/1100 בהתאמה. כל הארונות יכללו את כל המרכיבים הבאים: גב עץ, ידית נעילה,מנעול חצי צילנדר דגם בזק, כולל סוקל בהתאמה לגודל הארון ובגובה של 90 ס"מ או יציקת יסוד בטון (בהתאם לדרישת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</si>
  <si>
    <t xml:space="preserve">ארונית פוליסטר 
דגם אורלייט OR2853 או תוצרת ארקו ענבר דגם VI-0 בגודל  ‏320*465*850, דלת בגובה 85 ס"מ.
כל הארונות יכללו את כל המרכיבים הבאים: גב עץ, ידית נעילה,מנעול חצי צילנדר דגם בזק,כולל סוקל בהתאמה לגודל הארון ובגובה של 90 ס"מ או יציקת יסוד בטון (בהתאם 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</si>
  <si>
    <t xml:space="preserve">ארון פוליאסטר תוצרת חברת "ענבר"  דגם FGI 1/1100  בגודל 338*806*1100 או חב' אורלייט. 
כל הארונות יכללו את כל המרכיבים הבאים: גב עץ, ידית נעילה,מנעול חצי צילנדר דגם בזק,כולל סוקל בהתאמה לגודל הארון ובגובה של 90 ס"מ או יציקת יסוד בטון (בהתאם לדרישת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</si>
  <si>
    <t>מארז קצה אופטי הכולל קופסאת מתכת אלומניום או פלדת אלחלד צבוע לבן,2 דלתות ננעלות בהתקני גמבו או מנעול. אלמנט אגירת סיבים והתקן זוויתי ל-12 (לוח ניתוב) מחברי דו-נקבה SC/ST וכל האביזרים הנדרשים, מגרעות סימון, זרוע הגבהה לחלל רצפה צפה, לרבות ביצוע הארקתו עד לאורך 30 מ' כולל כל האלמנטים הדרושים להארקתו (צינור מרירון, כבל הארקה, המרכיבים להתקנת הצינור, ביצוע חיבור למקור הארקה כמפורט בפרק הארקות), כולל התקנת שקע חשמל N2 לרבות כבל חשמל עם תקע CEE16A בקצהו. המארז יכלול  6 מתאמים SC/ST  והתקני עיגון ל - 2  ממירים/מתאמים  וספקים לגוף המארז. כולל מאוור כפי שמופיע בפרק ארונות תקשורת . כדוגמאת קפ' ADC לתקן בזק ממתכת או שו"ע.</t>
  </si>
  <si>
    <t>קופסה אטומה למים לשקע תקשורת להתקנות חוץ,  אורלייט דגם ORM-321 או תוצרת ארקו ענבר דגם C-325.</t>
  </si>
  <si>
    <t>ארון תח"ס מסוג 01 או 02 או 03 קומפלט:אספקה והתקנה לרבות איבזור פנים, כולל אשיות ע"פ הצורך. כל הארונות יכללו את כל האמור בפרק ארון סעף לטלפוניה אדומה  במפרט הטכני. .</t>
  </si>
  <si>
    <t>תיבת הסתעפות פנימית 10/20 זוג מפרט 3. 686 בצבע שנהב/אדום - כולל אשיות בגודל ובכמות המתאימה לאכלוס מלא, התקנה עיגון, חיבור כבל, סימון ובדיקה וכד'. לא כולל פסיסות KRONE.</t>
  </si>
  <si>
    <t>תיבת הסתעפות פנימית ל- 50 זוג אופיון - 3036 בצבע שנהב/אדום- כולל אשיות בגודל ובכמות המתאימה לאכלוס מלא, התקנה עיגון, חיבור כבל, סימון ובדיקה וכד'. לא כולל פסיסות KRONE.</t>
  </si>
  <si>
    <t>תיבת הסתעפות פנימית ל- 100 זוג אופיון - 3025/1 בצבע שנהב/אדום- כולל אשיות בגודל ובכמות המתאימה לאכלוס מלא, התקנה עיגון, חיבור כבל, סימון ובדיקה וכד'. לא כולל פסיסות KRONE.</t>
  </si>
  <si>
    <t>תיבת הסתעפות חיצונית 10/20 זוג מפרט 3. 686 בצבע שנהב/אדום- כולל אשיות בגודל ובכמות המתאימה לאכלוס מלא,התקנה עיגון, חיבור כבל, סימון ובדיקה וכד'. לא כולל פסיסות KRONE.</t>
  </si>
  <si>
    <t>תיבת הסתעפות חיצונית ל- 50 זוג אופיון - 3036 בצבע שנהב/אדום- כולל אשיות בגודל ובכמות המתאימה לאכלוס מלא, התקנה עיגון, חיבור כבל, סימון ובדיקה וכד'. לא כולל פסיסות KRONE.</t>
  </si>
  <si>
    <t>אשיה (אמבטיה) ל- 5  עד 15 בלוקי קרונה לפי תקן בזק.  כדוגמת מק"ט 201000023 של חב' ראואל, חב' KRONE.</t>
  </si>
  <si>
    <t>אשיה (אמבטיה) ל- 20  עד 30 בלוקי קרונה לפי תקן בזק.  חב' KRONE , חב' ראואל.</t>
  </si>
  <si>
    <t>פסיסת KRONE LSA\10P נתיק /לא נתיק (לבן /אדום/אפור) -כולל חיבור הכבל. תוצרת KRONE או שו"ע.</t>
  </si>
  <si>
    <t xml:space="preserve">טבעת פיזור לתיל דולג בקוטר 45 מ"מ או 75 מ"מ לפי תקן בזק </t>
  </si>
  <si>
    <t>אספקה, התקנה של יחידה קומפלט עבור כולאי ברק  עבור פסיסה של 10 תגים כולל  20 גונני ברקים W2 עבור + KRONE 71/LSA (כולל מחסנית , כולאי הברק וכל האביזרים הנלווים)</t>
  </si>
  <si>
    <t>אספקה, התקנה מסגרות סעף ל- 2,000 תגים  כולל אשיות ל-100 זוג בארונות, כולל טבעות פיזור תיילים דולגים. חב' KRONE או שו"ע.</t>
  </si>
  <si>
    <t xml:space="preserve"> מגשר  עם מחברים מסוג RJ45 או RJ11 או MMJ או BT או RJ12  או DC או DB9 מסוכך בכל תצורה שתדרש מוצלב/לא מוצלב, לרבות 2*rj45 על 1*rj45, ל אטרנט או T.R  או טלפון באורך עד 1  מטר   cat 5e/3   בכל צבע שידרש.</t>
  </si>
  <si>
    <t>מגשר קואקסיאלי באורך 2 מטר</t>
  </si>
  <si>
    <t xml:space="preserve"> גונזולת מתכת על גבי מבנה העשויה מצינור מתכת בקוטר "3 מגולוון בגובה של 3/6 מ' על פי הגדרת המזמין כולל אלמנט התקנה כפול להרחקה מהקיר בשני מקטעי הצינור ההתקנה תכלול עיגון הגונזולה על פי תנאי השטח כולל כל החומרים והאביזרים הנדרשים להתקנה על פי התקן. </t>
  </si>
  <si>
    <t xml:space="preserve">צינור מתכת בקוטר עד "4 באורך עד 6  מטר מגולוון  הכולל חיתוכים הברגות וחיבורי מופות במידה ויידרש הצינור יכיל התקני צלחת בקצותיו לעיגון בקיר כלול במחיר התקנת הצינור לרבות קידוחים למבנה כולל כל האביזרים הנדרשים. </t>
  </si>
  <si>
    <t xml:space="preserve"> עמוד משען לעמוד עץ  קיים כולל חפירת בור עיגון וביצוע יציקה בנקודת המשען כולל עיגון התמך בעמוד הבסיסי.</t>
  </si>
  <si>
    <t xml:space="preserve"> עמוד עץ בגובה 8/10 מ' על פי תקן בזק כולל עיגונו בבור וכיסוי על פי ההנחיות במפרט. ההתקנה כוללת עוגן חיזוק שיותקן על פי הנחיות המפקח וכן בורג עין ויחידת עיגון בקצהו העליון. עמוד ראשון בתוואי.</t>
  </si>
  <si>
    <t xml:space="preserve"> עמוד עץ בגובה 12 מ' על פי תקן בזק כולל עיגונו בבור וכיסוי על פי ההנחיות במפרט. ההתקנה כוללת עוגן חיזוק שיותקן על פי הנחיות המפקח וכן בורג עין ויחידת עיגון בקצהו העליון. עמוד ראשון בתוואי.</t>
  </si>
  <si>
    <t xml:space="preserve"> כבל פלדה שזור לתליה עילית בקוטר 4/6 מ"מ לרבות שזירת הכבל/סיב על הכבל פלדה. כולל אספקה והתקנת מהדקים בכמות הנדרשת.</t>
  </si>
  <si>
    <t xml:space="preserve"> מותחן לכבל פלדה שזור עד 10 מ"מ.</t>
  </si>
  <si>
    <t>אף גשם לכניסה למבנה עד גודל "4, לרבות קידוח, העבודה, החומר, האיטום בין הצינור למבנה ובין הכבל לצינור - הכל קומפלט</t>
  </si>
  <si>
    <t>ביצוע חפירת תת"ק לצנרת קלה בעומק 80 ס"מ עד  120 ס"מ  וברוחב עד 40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תיקון עליו כגון:(  למעט אספלט ואבן משתלבת)  בטון גינון וכד'</t>
  </si>
  <si>
    <t xml:space="preserve">תוספת עבור חציבה למטר חפירה בעומק 80 ס"מ עד 120 ס"מ וברוחב של עד 40 ס"מ. התוספת תשולם בתנאי שהספק ימציא אישור מומחה מוסמך לתחום וזאת על חשבונו. כתנאי לתשלום התוספת על הספק לקבל אישור בכתב מהלקוח  טרם ביצוע החפירה. </t>
  </si>
  <si>
    <t xml:space="preserve">תוספת עבור חציבה למטר חפירה בעומק של 150 ס"מ וברוחב של עד 100 ס"מ . התוספת תשולם בתנאי שהספק ימציא אישור מומחה מוסמך לתחום וזאת על חשבונו. כתנאי לתשלום התוספת על הספק לקבל אישור בכתב מהלקוח  טרם ביצוע החפירה.   </t>
  </si>
  <si>
    <t xml:space="preserve">תוספת עבור חציבה למטר חפירה בעומק של 250 ס"מ וברוחב של עד 100 ס"מ.התוספת תשולם בתנאי שהספק ימציא אישור מומחה מוסמך לתחום וזאת על חשבונו. כתנאי לתשלום התוספת על הספק לקבל אישור בכתב מהלקוח  טרם ביצוע החפירה. </t>
  </si>
  <si>
    <t>תוספת לביטון מזוין כפול  ב400 תקני מעל צנרת רדודה בכביש או למעבר עומס גבוה  בעובי 40 ס"מ  או לצורך סגירת גובים או פתחים בכניסה למבנים(רק עבור מקרים בהם תשתית התת"ק בוצעה על ידי גורם אחר)</t>
  </si>
  <si>
    <t>מטר רבוע</t>
  </si>
  <si>
    <t xml:space="preserve">תיקון אספלט בכביש /מדרכה /שביל  או אבנים משתלבות </t>
  </si>
  <si>
    <t>אספקה ו/או הנחת צינור בהתאם למפרט לרבות, מחברים תקניים, מרווחונים (ספייסרים בלע"ז), חוט משיכה, עליות  בקשתות חרושתיות למבנים/עמודים וחיבור לגוב : סוג צינור -"6 קשיח מסוג פי.וי.סי ת"י 858. תוצרת פלסים, פלעד, חוליות.</t>
  </si>
  <si>
    <t>אספקה ו/או הנחת צינור בהתאם למפרט לרבות, מחברים תקניים, מרווחונים (ספייסרים בלע"ז), חבל השחלה עליות למבנים/עמודים וחיבור לגוב :סוג צינור - "4 מרילין עובי דופן 3.2 מ"מ. תוצרת פלסים, מצר פלסט, פלעד.</t>
  </si>
  <si>
    <t>אספקה ו/או הנחת צינור בהתאם למפרט לרבות, מחברים תקניים, מרווחונים (ספייסרים בלע"ז), חבל השחלה עליות למבנים/עמודים וחיבור לגוב : צינור פוליאתילן בהתאם לת"י 1531 יק"ע 11-או 13.5  50 מ"מ בהתאם לדרישת המזמין. תוצרת בניאס, פלעד, א.ש פלסט.</t>
  </si>
  <si>
    <t>אטם קנים  המכיל גומיה סביב קוטרו למניעת נפילה  עשוי מחומר PVC  , עבור צינור PVC  / יק"ע בכל קוטר. תוצרת 3M או שו"ע.</t>
  </si>
  <si>
    <t>איטום קנה/צינור המכילים כבלים, ע"י חומר מערכת איטום של  חברת 3M  מק"ט 4416 נגד מים ולחות או מחומר/ערכה שוות ערך המאושרים ע"י  חב' בזק - עבור תשתית קיימת. בתשתית חדשה - יגולם במחיר העבודה. תוצרת 3M או שו"ע.</t>
  </si>
  <si>
    <t>הספקה והשחלה בנשיפה של מיקרו צינורית מסוג      MICRO-DUCT  מחורצת פנימי (ללא ציפוי סיליקון),בקוטר  חיצוני של 12 מ"מ, בתוך קנה פוליאתילן קיים ריק עבור תשתיות חיצוניות (outdoor) מק"ט 02175 של חברת gabocom או שו"ע (מתאים לסיב מיקרו כבל עד 72  סיב) בכל צבע שידרש</t>
  </si>
  <si>
    <t xml:space="preserve">אספקה והתקנה מחבר מעבר (connector)למיקרו צינורית בקוטר 12 מ"מ מק"ט 01157 של חברת gabocom או שו"ע </t>
  </si>
  <si>
    <t>אספקה  והתקנה אטם סופי (End plug) למיקרו צינורית בקוטר 12 מ"מ מק"ט 42482 של חברת gabocom  או שו"ע</t>
  </si>
  <si>
    <t>הספקה והשחלה בנשיפה של  מיקרו צינורית מסוג MICRO-DUCT  מחורצת פנימי (ללא ציפוי סיליקון) בקוטר  חיצוני של 12 מ"מ , בתוך קנה פוליתילן קיים  שבו מושחלים כבלים מק"ט 02175 של חברת gabocom   או שו"ע</t>
  </si>
  <si>
    <t>אספקה והתקנה מחבר פיצול (Y CONNECTOR או T או חיבור ישיר ) בגוב לצנרת בקוטר 50 מ"מ שבה מושחלים מיקרו  צינוריות מקטי"ם 00983 או 04621 או 00997 של חברת gabocom או שו"ע</t>
  </si>
  <si>
    <t>סמן למיקרו צינורית בקוטר 12מ"מ 01059 של חברת  gabocom או שו"ע</t>
  </si>
  <si>
    <t>מחבר בין שני צינורות 50 מ"מ 10779 של חברת gabocom   או שו"ע</t>
  </si>
  <si>
    <t>קידוח אופקי כולל כל העבודות הנלוות - לפי המפרט הטכני , כולל אספקת והתקנת 4 צינורות בקוטר "3 או "4  מסוג "מרילין" (במידה ותידרש תוספת צנרת , ישולם צינור בסעיף נפרד)</t>
  </si>
  <si>
    <t xml:space="preserve">  אספקה  התקנה והטמנה של תא תקשורת  A1  קומלפט הכולל ביצוע חפירה , כולל כל האביזרים ,כגון עוגני קיר וריצפה ,מתלים סרג ומסגרת , דלי ,סולם מגולוון ,ערכת הארקה הכוללת מוט הארקה וכבל הארקה באורך הנדרש כולל מסגרת+מכסה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BA1127571M  או אקרשטיין מק"ט 7501010 או וולפמן מק"ט 990000380.</t>
  </si>
  <si>
    <t xml:space="preserve"> אספקה  התקנה והטמנת של תא תקשורת  A3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BA33001501M  או אקרשטיין מק"ט 7506010 או וולפמן מק"ט 990000382.</t>
  </si>
  <si>
    <t>אספקה  התקנה והטמנת של תא תקשורת  A5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BA52131681M   או אקרשטיין מק"ט 7503010 או וולפמן מק"ט 990000383.</t>
  </si>
  <si>
    <t>אספקה  התקנה והטמנת של תא תקשורת  A25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BA25200121M  או אקרשטיין מק"ט 7504010 או וולפמן מק"ט 990000384.</t>
  </si>
  <si>
    <t xml:space="preserve"> אספקה  התקנה והטמנת של תא תקשורת  A401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למסגרות+מכסים: יציקות המפרץ, ד.מ. חן ארד, פילרט, מנשה ברוך ויע"ז. הכנה לפתחים מובנים בתוך התא  ע"י היצרן לפי התכנון,  החברות המאושרות לתאים  רדימיקס  מק"ט  BA40124111M    או אקרשטיין מק"ט 7505010 או וולפמן מק"ט 990000385.</t>
  </si>
  <si>
    <t xml:space="preserve">תוספת עבור מסגרת+מכסה גוב  מתכת עליון דגם כביש לעומס של 40 טון לכל הגובים  שלעיל (האספקה וההתקנה  של המיכסים תהיה במקום המכסים של 25 טון שלעיל) החברות המאושרות למסגרות+מכסים: יציקות המפרץ, ד.מ. חן ארד, פילרט, מנשה ברוך ויע"ז. </t>
  </si>
  <si>
    <t xml:space="preserve">תוספת עבור מסגרת+מכסה גוב  מתכת עליון דגם כביש לעומס של 60 טון לכל הגובים  שלעיל (האספקה וההתקנה  של המיכסים תהיה במקום המכסים של 25 טון שלעיל) החברות המאושרות למסגרות+מכסים: יציקות המפרץ, ד.מ. חן ארד, פילרט, מנשה ברוך ויע"ז. </t>
  </si>
  <si>
    <t>   תוספת תשלום עבור החלפת גוב קיים באתר בגוב חדש ו/או הנחת גוב בתוואי של צנרת קיימת כולל חפירה וגילוי הצנרת הקיימת , על הספק להזמין מהמפעל גוב בחלקים מודולאריים, ולבצע השלמות יציקה  בשטח לפי תוכניות באישור מהנדס הקונסטרוקציה מטעם הספק - לרבות תחתית,דפנות, מופות פעמון לפי הדרוש, וכל יתר האביזרים הדרושים להשגת גוב תקשורת מוגמר.  תוספת התשלום תהיה  בנוסף  לתשלום עבור התקנה ואספקה של מחיר הגובים  כמפורט בסעיפים לעיל</t>
  </si>
  <si>
    <t>תוספת עבור הגבהת/הנמכת צווארון של גוב קיים באתר ללא הגבלת גובה, כולל כל הפעילויות הנדרשות וכל עבודות העזר הקשורות.</t>
  </si>
  <si>
    <t>ביצוע חדירה : בגוב קיים או  ברצפת מבנה   או מתחת למבנה קיים , לקליטת צנרת חדשה, מסוג 4" או יק"ע 50 או 75 המחיר לכל אלומת הצינורות בדופן אחת  או ברצפת מבנה לרבות אטימת החדירה (אדום + שחור)</t>
  </si>
  <si>
    <t>אלומה</t>
  </si>
  <si>
    <t>ביצוע חדירה בארון מעבר/סעף חיצוני קיים למבנה והכנסת צינור PVC בקוטר עד "4  מארון חיצוני קיים. ( הסעיף מתייחס להוספת מעבר להעברת כבלים מארון קיים למבנה) לרבות העבודה, החומר, האיטום, הטיח והצבע והחזרת המצב לקדמותו , בין הצינור למבנה ובין הכבל לצינור - הכל קומפלט.</t>
  </si>
  <si>
    <t>ביצוע חדירה ליסוד ארון מעבר/סעף חיצוני קיים. והכנסת צנרת חדשה ( ללא מגבלת מס' הצינורות וגודלם). לרבות שבירת יסוד הבטון, פרוק הארון הקיים. הכנסת הצנרת החדשה. יציקת יסוד הבטון מחדש והחזרת הארון למקומו, והחזרת המצב לקדמותו , כולל כל עבודות העזר הקשורות.</t>
  </si>
  <si>
    <t>אספקה והתקנה של חיפוי פח חיצוני  לצינורות העליה למבנה לרבות החדירה למבנה עד גודל "4, לרבות, העבודה, החומר, האיטום  הטיח והצבע והחזרת המצב לקדמותו,בין הצינור למבנה ובין הכבל לצינור - הכל קומפלט</t>
  </si>
  <si>
    <t>עמוד סימון לתוואי תת"ק הכולל צנור "4 ממולא בטון בגובה 1 מטר בקצה כיפת בטון מעל השטח צבוע ירוק לבן ושלט סימון לבן עם כיתוב לפי דרישת הלקוח  בצבע אדום, כולל ביצוע ביטון בקרקע  הצינור יצבע מעל יסוד הבטון פעמים במיניום ופעמים בצבע שמן, ראה הנחיות נוספות במפרט הטכני.</t>
  </si>
  <si>
    <t>אספקה והתקנה של מחבר אטם תת"ק/עילי (ג'וינט) בין כבלים לפי תקן בזק עד 200 זוגות ועד 10 כבלי ענף, כולל אספקה והתקנת קסטות חיבור בכמות הנדרשת ועבודות החיווט. Z Type510 של חב' 3M או שו"ע.</t>
  </si>
  <si>
    <t xml:space="preserve"> תעלת  מתכת מגוולנת וצבועה בתנור בצבע אפוקסי , לבן או אחר לפי דרישת הלקוח -  גודלי התעלות יהיו בגודל חתך של מ 301 סמ"ר עד 600 סמ"ר, גדלי תעלות לדוגמה: 400*100 מ"מ, 500*100 מ"מ, וכד'. תוצרת סאינה, מולק לפידות .</t>
  </si>
  <si>
    <t>321א</t>
  </si>
  <si>
    <t xml:space="preserve">אביזרים מודולריים ( זויות,ר,T,צלב,סופיות,וכו' ) לתעלות מתכת בגודל חתך של מ 301 סמ"ר עד 600 סמ"ר, כולל כניסות ו/או יציאות לא זהות, האביזרים יהיו מגולוונים וצבועים בתנור בצבע אפוקסי לבן או אחר לפי דרישת הלקוח, תוצרת סאינה , מולק לפידות. </t>
  </si>
  <si>
    <t xml:space="preserve"> תעלת  מתכת מגוולנת וצבועה בתנור בצבע אפוקסי , לבן או אחר לפי דרישת הלקוח - גודלי התעלות יהיו בגודל חתך של מ 601 סמ"ר עד 1500 סמ"ר, גדלי תעלות לדוגמה: 200*500 מ"מ, 300*500 מ"מ, 200*400 מ"מ, 300*400 מ"מ, וכד'. תוצרת סאינה, מולק לפידות .</t>
  </si>
  <si>
    <t>322א</t>
  </si>
  <si>
    <t xml:space="preserve">אביזרים מודולריים ( זויות,ר,T,צלב,סופיות,וכו' ) לתעלות מתכת בגודל חתך של מ 601 סמ"ר עד 1500 סמ"ר, כולל כניסות ו/או יציאות לא זהות, האביזרים יהיו מגולוונים וצבועים בתנור בצבע אפוקסי לבן או אחר לפי דרישת הלקוח, תוצרת סאינה , מולק לפידות. </t>
  </si>
  <si>
    <t xml:space="preserve"> צינור מתכת שרשורי בקוטר "1 , או "1.5 מצופה בPVC שחור עמיד לקרינת UV הצינור יסתיים בסיומות תקניות מוברגות "מופות.</t>
  </si>
  <si>
    <t xml:space="preserve"> צינור מתכת שרשורי בקוטר "2, או "3 מצופה בPVC שחור עמיד לקרינת UV הצינור יסתיים בסיומות תקניות מוברגות "מופות.</t>
  </si>
  <si>
    <t>תוספת מחיר להתקנת הצינורות השרשוריים המתכתיים המופיעים לעי"ל בהתקנה סמויה בקירות גבס ( המחיר כולל פתיחת הגבס בהתאם לצורך כולל תיקונים וצבע והחזרת המצב לקדמותו )</t>
  </si>
  <si>
    <t>התקנת מחבר "פיטינג" לצנרת שרשורית מתכתית בקטרים "1 עד "3, המחיר כולל קידוח בתעלה וחיבורו (הסעיף מתייחס לצנרת קיימת , בצנרת חדשה כלול במחיר הצינור)</t>
  </si>
  <si>
    <t xml:space="preserve"> תעלת רשת (התקנת התעלה מהתקרה באמצעות תומכים וזרועות ומהקיר באמצעות זרועות-כלול במחיר תעלת הרשת) בגודל  8.5 * 10 ס"מ או תעלה 8.5*20 ס"מ על פי דרישת המזמין, כל התומכים והזרועות יהיו מודולריים בלבד מרחק מקסימלי בין התומכים והזרועות יהיה 0.8 מטר וחיבורי קצוות באמצעות אביזר היצרן.בהתקנת ריצפה הגבהה מינימלית של 5 ס"מ מעל הריצפה. תוצרת מולק לפידות,יקיר,תמח"ש.</t>
  </si>
  <si>
    <t xml:space="preserve"> תעלת רשת (התקנת התעלות מהתקרה באמצעות תומכים וזרועות ומהקיר באמצעות זרועות-כלול במחיר תעלת הרשת) במידות 8.5 * 30 ס"מ או 8.5*40 ס"מ או 8.5*50 ס"מ על פי דרישת המזמין, כל התומכים והזרועות יהיו מודולריים בלבד, מרחק מקסימלי בין התומכים וזרועות יהיה 0.8 מטר חיבור בין התעלות באמצעות מחברים יעודיים בלבד אביזר היצרן. בהתקנת ריצפה הגבהה מינימלית של 5 ס"מ. תוצרת מולק לפידות,יקיר.</t>
  </si>
  <si>
    <t>סולם כבלים (התקנת הסולם מהתקרה באמצעות תומכים וזרועות ומהקיר באמצעות זרועות-כלול במחיר סולם הכבלים) במידות 6*30, 6*40, 6*50 על פי דרישת המזמין. כל התומכים והזרועות יהיו מודולריים בלבד, מרחק מקסימלי בין התומכים והזרועות יהיה 0.4 מטר, חיבור בין הסולמות באמצעות מחברים יעודיים בלבד אביזר יצרן. הארקתו על פי תקן חשמל ישראלי. תוצרת מולק לפידות,נאור,יקיר,תמח"ש.</t>
  </si>
  <si>
    <t>תעלות PVC תקניות בצבע לפי דרישת הלקוח   - גודלי התעלות יהיו בגודל חתך של עד 36 סמ"ר, גדלי תעלות לדוגמה: 50*30 מ"מ, 40*60 מ"מ, 60*60 מ"מ וכד'. כולל כל האלמנטים לחיבור ולפיצול. כדוגמת מק"ט פלגל 02040600422. תוצרת דנטק, פלגל , IBOCO.</t>
  </si>
  <si>
    <t>תעלות PVC תקניות בצבע לפי דרישת הלקוח  - גודלי התעלות יהיו בגודל חתך של מ 37 סמ"ר עד 100 סמ"ר, גדלי תעלות לדוגמה: 50*100 מ"מ, 120*60 מ"מ, 100*100 מ"מ וכד'. כולל כל האלמנטים לחיבור ולפיצול. כדוגמת מק"ט פלגל 02041200602. תוצרת דנטק, פלגל, IBOCO.</t>
  </si>
  <si>
    <t xml:space="preserve">תעלת אלומיניום תקנית בגודל 120x60 בפרופיל מעוצב, המאפשרת התקנת שקעים באופן מובנה במכסה התעלה. סגירת המכסה תהיה פנימית. כולל אספקה והתקנה של מתאמים להתקנת שקעים על פי דרישת המזמין.  מק"ט 206001100 של חב' ראואל או של חב' פלגל או חב' בטרמן או חב' תעלית . </t>
  </si>
  <si>
    <t>עמודון שקעים אנכי להתקנה על גבי רצפה מתחת לשולחן, בגובה 30-60 ס"מ על-פי דרישת המזמין. כולל מסגרות פלסטיק להתקנת אביזרים מודולריים תקניים באכלוס מלא או חלקי על פי דרישת המזמין, ומכסים בהתקנה פנימית בצבע התעלה. כולל כל המסגרות והמתאמים (אינסרטים) לאכלוס שקעים לפי הגדרת המזמין. מק"ט 205000200 של חב' ראואל או של חב' פלגל או בטרמן.</t>
  </si>
  <si>
    <t>צינורות תקניים מריכף ירוק  בקוטרים  לדוגמה: מ- 25 מ"מ  עד- 32 מ"מ  וכד' חסין אש כולל שלות ואביזרים נדרשים. תוצרת וויסמן-פרידמן , א.ש פלסט.</t>
  </si>
  <si>
    <t>צינורות תקניים מריכף ירוק מקוטר 40 מ"מ  עד קוטר 50 מ"מ . תוצרת וויסמן-פרידמן או א.ש פלסט.</t>
  </si>
  <si>
    <t>SVT - פתיחת וסגירת מעברים מוגני אש  ומעברים מוגני חומר כימי  ע"י מתקין/מבצע מאושר ח"א/צה"ל- המחיר הנו לרבות אספקת הגומיה להחלפה, השחלת הכבל, חיבור, בדיקה ואישור הגורמים המוסמכים. ,החברות המאושרות : טמסוט , מי השרון טכנולוגיות, א.ל מיגון אש.</t>
  </si>
  <si>
    <t>ביצוע איטום כנגד אש וכנגד חומר כימי באמצעות MCT בקידוח בין קומות או קידוח אנכי, החומר יהיה מחומר טרמופולי עמיד באש על פי אישור מינהל כיבוי אש האיטום יהיה לקדחים בקוטר עד "5 (בהתאם להנחיות מר"ב ומפרטי היצרן המאושרים).  החברות המאושרות : טמסוט , מי השרון טכנולוגיות, א.ל מיגון אש.</t>
  </si>
  <si>
    <t>ביצוע חירוץ בריצפה קיימת כולל חיתוך דיסק בבטון או הסרת ריצוף להנחת צנרת ( לא כולל הצנרת ) והחזרת המשטח לקדמותו.</t>
  </si>
  <si>
    <t>קופסת פיצול פלסטית/מתכת (לתשתית שחורה/אדומה) לצנרת מותקנת בתקרה אקוסטית במידות עד  30 * 30 ס"מ לפי דרישת המשרד.</t>
  </si>
  <si>
    <t>ביצוע מעבר קיר בטון בעובי מעל 30 ס"מ. בקידוח בקוטר עד "6 (המחיר כולל קידוח במקדח יהלום במידת הצורך או בהנחיית המשרד, כולל החזרת המצב סביב הקדח לקדמותו).</t>
  </si>
  <si>
    <t>פתיחה וסגירה , וקידוח של : תקרה אקוסטית / רצפה צפה קיימת כולל החזרתה למצבה הקודם. כולל ביצוע צילום התקרה לפני פרוקה להוכחת תקינות מצבה: כל הנדרש בסעיף זה כלול במחיר תשומות העבודה - לא ישולם בנפרד עבור עבודה זו.</t>
  </si>
  <si>
    <t>מ"ר</t>
  </si>
  <si>
    <t>פתיחה וסגירת תעלת PVC לאורך תוואי: כל הנדרש בסעיף זה כלול במחיר תשומות העבודה - לא ישולם בנפרד עבור עבודה זו.</t>
  </si>
  <si>
    <t>פתיחה וסגירת תעלת מתכת לאורך תוואי כולל פתיחה וסגירת ברגים כולל השלמת ברגים, אספקת והתקנת חלקי פח לחפיפות בין התעלות, מחזיקי כבלים והשילוט כנדרש, במידה וחסרים. כל הנדרש בסעיף זה כלול במחיר תשומות העבודה.</t>
  </si>
  <si>
    <t>תעלת דריכה ( חרמשית ) ברוחב עד 150 מ"מ. תוצרת ראואל או בטרמן או תעלית.</t>
  </si>
  <si>
    <t xml:space="preserve"> אספקה והתקנה רצפה פי.וי.סי. אנטי סטטי העבודה תכולל הכנת משטח הרצפה לפני ביצוע העבודה. כולל  כניסה עם חיפוי, הכל בהתאם למפרט הטכני.</t>
  </si>
  <si>
    <t>פלטה ל-MDF – עשויה סנדוויץ' מצופה פורמייקה לבנה. מידות לפי הגדרת המזמין: עובי - 20mm, רוחב – עד 3m, גובה – עד 3m. כולל אספקה והתקנה, לרבות אביזרי תליה וחיזוק.</t>
  </si>
  <si>
    <t>ביצוע נקודת חשמל לארון תקשורת או לדרישה אחרת  העבודה תיכלול אספקת שקע קצה מסוג CEE חד פאזי , כולל מאמ"ת 25A או 16A , כולל ממסר פחת וכבל מסוג N2XY תואם באורך עד 90 מ'. העבודה תכלול את ביצוע ההתקנה לרבות תעלות או צנרת  וכל האביזרים והעבודות על פי הדרישה. כל העבודות יבוצעו על פי תקני החשמל והנחיות יחידת הבינוי.כולל סימון המאמ"ת בלוח . העבודה תתבצע ע"י חשמלאי מוסמך בלבד.</t>
  </si>
  <si>
    <t>מוליך הארקה בחתך 35 ממ"ר</t>
  </si>
  <si>
    <t>פס הארקה נחושת חתך 30/4/5000 מ"מ עם ברגי חיבור על מבודדים. מתוצרת החברות: Alpha Wire Corporation, Belden, Manhattan Electric Cable Corporation, Rome.</t>
  </si>
  <si>
    <t>אלקטרודת הארקה הכוללת אלקטרודת הארקה בקוטר 19 מ"מ בהתאם ל ת"י 1742 ובאורך 3 מ' לפחות ומהדק טבעת, כולל שוחת בטון בקוטר 40 ס"מ ובעומק 60 ס"מ + מכסה ושילוט, כולל מוליך נחושת מבודד בחתך 25 ממ"ר בתוך צינור וחיבורו להתקן הנדרש, כולל מדידות לתקינות ההארקה. ההתקנה תבוצע בהתאם לחוק החשמל.</t>
  </si>
  <si>
    <t>הבאת יחידת כח ניידת (גנרטור) בהספק של עד 5 קו"א לאתר לצורך עבודת הקבלן. המחיר כולל הובלה לאתר ובחזרה, כולל מכלי בנזין/סולר לתידלוק בהתאם לצורך. שימוש בסעיף זה רק באישור ייעודי בלבד. העלות הינה ליום עבודה.</t>
  </si>
  <si>
    <t>יום</t>
  </si>
  <si>
    <t>סל ממירים אופטי של חברת Techaya מק"ט ARG5600+ARG5600SNMP/C+ARG5600AC או של חברת WizLAN מק"ט WIZ-2016A + WIZ-NMS/A, או של חב' פייברנט מק"ט MC-MR16-2+MCM-120M , אשר תומך ב-16 כרטיסים - hot-swappable, מנוהל (כולל כרטיס ניהול) עם ממשק ווב, Telnet, SNMP, CLI כולל ספק כוח בודד AC (המארז יתן אפשרות לשני ספקי כוח מגובים).</t>
  </si>
  <si>
    <t xml:space="preserve">סל ממירים אופטי עם ספק 48VDC  של חברת Techaya מק"ט ARG5600+ARG5600SNMP/C+ARG5600DC, או של חברת WizLAN מק"ט WIZ-2016A/DC + WIZ-NMS/A, או של חב' פייברנט                                     מק"ט MC-MR16-48+MCM-120M ,אשר תומך ב-16 כרטיסים - hot-swappable, מנוהל (כולל כרטיס ניהול) עם ממשק ווב, Telnet, SNMP, CLI כולל ספק כוח בודד DC (המארז יתן אפשרות לשני ספקי כוח מגובים). </t>
  </si>
  <si>
    <t>תוספת לספק כוח נוסף לסל הממירים הנ"ל - AC או 48VDC לבחירת המזמין, של חב' Techaya מק"ט ARG5600AC או ARG5600DC. או של חברת WizLAN מק"ט WIZ-2016A/PS or PS/DC או של חב' פייברנט מק"ט MCM-PWR</t>
  </si>
  <si>
    <t>רכיבים לתיאום מדיה מודולרי : כרטיס עבור סל ממירים  RJ45 10MBPS ל MM 62.5/50 ST  של חברת WizLAN מק"ט WIZ-103/M/ST או שו"ע</t>
  </si>
  <si>
    <t>רכיבים לתיאום מדיה מודולרי : כרטיס מנוהל עבור סל ממירים  RJ45 10/100MBPS לMM 62.5/50 SC/ST של חברת Techaya מק"ט  ARG330M/SC2 או של חברת WizLAN מק"ט WIZ-211/M/SC, או של חב' פייברנט מק"ט MCM-MM-1100-M , תומך LLF - Link Loss Forwarding / PONL- Propogation of No Link</t>
  </si>
  <si>
    <t>רכיבים לתיאום מדיה מודולרי : כרטיס מנוהל עבור סל ממירים  RJ45 10/100MBPS לSM up to 40km   SC/ST של חברת Techaya מק"ט  ARG330S/SC40 או של חברת WizLAN מק"ט WIZ-211/S1/SC ,או של חב' פייברנט מק"ט MCM-SM-1100-40-M ,שתומך LLF - Link Loss Forwarding / PONL- Propogation of No Link</t>
  </si>
  <si>
    <t>רכיבים לתיאום מדיה מודולרי : כרטיס מנוהל עבור סל ממירים  RJ45 10/100MBPS לWDM (סיב בודד עד 20 ק"מ) SC   של חברת Techaya מק"ט  ARG330W/SC20A|B או של חברת WizLAN מק"ט WIZ-211/SF-A|B/S/SC, או של חב' פייברנט מק"ט MCM-WSM-1200-20-M ,שתומך LLF - Link Loss Forwarding / PONL- Propogation of No Link</t>
  </si>
  <si>
    <t>רכיבים לתיאום מדיה מודולרי : כרטיס מנוהל עבור סל ממירים 1-גיגה RJ45  לMM 62.5/50 SC/ST של חברת Techaya מק"ט  ARG4400M/SC055 או שו"ע, שתומך Jumbo Frame, תומך Link Loss Forwarding, עם DIP SWITCH להגדרות FDX/HDX,  PONL/LLF Enable/ Disable, כולל יכולת Auto-negotiation 10/100/1000 בממשק הנחושת.</t>
  </si>
  <si>
    <t>רכיבים לתיאום מדיה מודולרי : כרטיס עבור סל ממירים 1-גיגה RJ45  לMM 62.5/50 SC/ST של חברת Techaya מק"ט  ARG1010M/SC055 או של חברת WizLAN מק"ט WIZ-601/M/SC, או של חב' פייברנט מק"ט             MCM-MM -2200 ,שתומך Jumbo Frame,  שקוף ללא יכולת Auto-negotiation 10/100/1000 בממשק הנחושת.</t>
  </si>
  <si>
    <t>רכיבים לתיאום מדיה מודולרי : כרטיס מנוהל עבור סל ממירים 1-גיגה  RJ45  ל-SM 10km   SC  של חברת Techaya מק"ט  ARG4400S/SC10  או שו"ע, שתומך Jumbo Frame, תומך LLF - Link Loss Forwarding / PONL- Propogation of No Link , כולל יכולת  Auto-negotiation 10/100/1000 בממשק הנחושת.</t>
  </si>
  <si>
    <t>רכיבים לתיאום מדיה מודולרי : כרטיס עבור סל ממירים 1-גיגה  RJ45  ל-SM 10km   SC  של חברת Techaya מק"ט  ARG1010S/SC10 או של חברת WizLAN מק"ט WIZ-601/S/SC, או של חב' פייברנט מק"ט            MCM-SM-2200-10 , שתומך Jumbo Frame, תומך LLF - Link Loss Forwarding / PONL- Propogation of No Link , שקוף ללא יכולת  Auto-negotiation 10/100/1000 בממשק הנחושת.</t>
  </si>
  <si>
    <t>רכיבים לתיאום מדיה מודולרי : כרטיס מנוהל עבור סל ממירים 1-גיגה  RJ45  לWDM (סיב בודד עד 20 ק"מ) SC  של חברת Techaya מק"ט  ARG4400S/W20A|B או שו"ע, שתומך Jumbo Frame, תומך Link Loss Forwarding, עם DIP SWITCH להגדרות  FDX/HDX,  PONL/LLF Enable Disable. כולל יכולת Auto-negotiation 10/100/1000 בממשק הנחושת.</t>
  </si>
  <si>
    <t>רכיבים לתיאום מדיה מודולרי : כרטיס עבור סל ממירים 1-גיגה  RJ45  לWDM (סיב בודד עד 20 ק"מ) SC  של חברת Techaya מק"ט  ARG1010S/W20A|B או של חברת WizLAN מק"ט WIZ-601/SF-A|B/S1/SC, או של חב' פייברנט מק"ט MCM-WSM-3200-20 ,שתומך Jumbo Frame, שקוף ללא יכולת Auto-negotiation 10/100/1000 בממשק הנחושת.</t>
  </si>
  <si>
    <t xml:space="preserve">העתקת נקודת תקשורת עד 90 מטר כולל כל העבודות הנילוות (כגון: פתיחת/סגירת תעלות, פירוק/התקנה של השקע, בדיקת תקינות השקע וכו') </t>
  </si>
  <si>
    <t>העתקת/החלפת פנל משתמשים (נחושת) או פנל טלפוניה או פנל אופטי על פי המפרט - לא מתייחס לעבודות במסגרת העתקת/החלפת ארון.</t>
  </si>
  <si>
    <t>העתקת כבל אופטי או כבל נחושת על פי המפרט - לא מתייחס לעבודות במסגרת העתקת/החלפת ארון</t>
  </si>
  <si>
    <t>החלפת ארון תקשורת קיים בארון חדש או העתקת ארון בקומה או בין קומות, כולל: פתיחה וסגירה של תעלות , ביצוע הארקות,  בדיקות תשתית כבלי אופטיקה ונחושת מקצה לקצה של הפנלים לפני החלפת הארון ואחרי החלפתו . העברת כל התכולה לארון החדש  ע"פ הנחיית הלקוח, ובמידת הצורך תיקון הסיבים/מחברים .כולל מסירת  תעוד של הבדיקות . במידה ופעיל ציוד אקטיבי בארון הישן יכלול הסעיף התקנת הציוד בארון החדש כולל החזרת כלל המשתמשים  למצב עבודה.
מתייחס לארון תקשורת בגובה עד 30U טרם ביצוע העתקה/החלפה.</t>
  </si>
  <si>
    <t>החלפת ארון תקשורת קיים בארון חדש או העתקת ארון בקומה או בין קומות, כולל: פתיחה וסגירה של תעלות , ביצוע הארקות,  בדיקות תשתית כבלי אופטיקה ונחושת מקצה לקצה של הפנלים לפני החלפת הארון ואחרי החלפתו . העברת כל התכולה לארון החדש  ע"פ הנחיית הלקוח, ובמידת הצורך תיקון הסיבים/מחברים .כולל מסירת  תעוד של הבדיקות . במידה ופעיל ציוד אקטיבי בארון הישן יכלול הסעיף התקנת הציוד בארון החדש כולל החזרת כלל המשתמשים  למצב עבודה.
מתייחס לארון תקשורת בגובה מעל 30U טרם ביצוע העתקה/החלפה.</t>
  </si>
  <si>
    <t>החלפת ארון טלפוניה קיים בארון חדש או העתקת ארון בקומה או בין קומות, כולל: פתיחה וסגירה של תעלות , ביצוע הארקות,  בדיקות תשתית כבלי נחושת מקצה לקצה של הקרונה לפני החלפת הארון ואחרי החלפתו . העברת כל התכולה לארון החדש  ע"פ הנחיית הלקוח, כולל מסירת תעוד של הבדיקות. כולל החזרת כלל המשתמשים  למצב עבודה.
מתייחס לארון טלפוניה בו מחווטות עד 50 פסיסות קרונה טרם ביצוע העתקה/החלפה.</t>
  </si>
  <si>
    <t>החלפת ארון טלפוניה קיים בארון חדש או העתקת ארון בקומה או בין קומות, כולל: פתיחה וסגירה של תעלות , ביצוע הארקות,  בדיקות תשתית כבלי נחושת מקצה לקצה של הקרונה לפני החלפת הארון ואחרי החלפתו . העברת כל התכולה לארון החדש  ע"פ הנחיית הלקוח,כולל מסירת  תעוד של הבדיקות . כולל החזרת כלל המשתמשים  למצב עבודה.
מתייחס לארון טלפוניה בו מחווטות יותר מ-50 פסיסות קרונה טרם ביצוע העתקה/החלפה.</t>
  </si>
  <si>
    <t>ביצוע פירוק תוואי פנים ללא זיהוי . כולל פרוק שקעי הקצה, הכבלים עד ארון התקשורת ובארון התקשורת, ובמידת הצורך כל האביזרים  הנדרשים לרבות מובילי כבלים לסוגיהם. כולל נקודות היוצאות מהמבנה, לרבות פתיחה וסגירה (כולל איטום) לכל אורך תוואי הכבל. נדרש לבצע סגירת מעברים ותיקוני טיח וצבע על פי הצורך. כולל  פינוי מהאתר במידת הצורך של התכולה שפורקה. לא כולל פירוק ארון תקשורת/טלפוניה.</t>
  </si>
  <si>
    <t>פירוק תוואי חוץ כבילה מתכתית ו/או אופטית כולל זיהוי הכבילה לפירוק כולל פינוי הכבילה מהאתר פירוק ופינוי העמודים/קונזולות . העבודה תכלול את כל הדרוש למיסוד התשתית הנותרת(שאינה מפורקת) התשלום יהיה על פי מטר אורך כבל. ללא מגבלת העמודים באותו תוואי.</t>
  </si>
  <si>
    <t>פירוק תוואי חוץ כבילה מתכתית ו/או אופטית ללא זיהוי הכבילה כולל פינוי הכבילה מהאתר פירוק ופינוי העמודים/קונזולות . התשלום יהיה על פי "מטר רץ" ללא מגבלה למספר הכבלים  ועמודים באותו תוואי.</t>
  </si>
  <si>
    <t xml:space="preserve">פירוק ופינוי ארון תקשורת כולל כבילה בגובה עד 30U. 
- לא מתייחס לעבודות במסגרת החלפת/העתקת ארון.  </t>
  </si>
  <si>
    <t>פירוק ופינוי ארון תקשורת כולל כבילה בגובה מעל 30U - לא מתייחס לעבודות במסגרת החלפת/העתקת ארון.</t>
  </si>
  <si>
    <t xml:space="preserve">פירוק ופינוי ארון טלפוניה כולל כבילה עד 20 פסיסות קרונה -לא מתייחס לעבודות במסגרת החלפת/העתקת ארון טלפוניה. 
</t>
  </si>
  <si>
    <t xml:space="preserve">פירוק ופינוי ארון טלפוניה כולל כבילה מעל 20 פסיסות קרונה - לא מתייחס לעבודות במסגרת החלפת/העתקת ארון טלפוניה. 
</t>
  </si>
  <si>
    <t>פרוק תעלה קיימת והחלפתה בתעלה גדולה יותר, המחיר כולל הוצאת הכבלים מהתעלה הקיימת, התקנת התעלה החדשה והחזרת הכבלים , לרבות תיקוני טיח וצבע ,הרחבת מעברים בין קירות , כולל פינוי מהאתר של התכולה שפורקה</t>
  </si>
  <si>
    <t xml:space="preserve">סידור/חיווט ארון קיים לפי המפרט- ארון עד גובה 30U (כולל) </t>
  </si>
  <si>
    <t>סידור/חיווט ארון קיים לפי המפרט- ארון מגובה 40U עד 52U</t>
  </si>
  <si>
    <t>התקנת מקרן כולל תיעול וכל האלמנטים הנדרשים להפעלתו לרבות כבילה(AUDIO,VIDEO,2xVGA) וקופסת הפעלה .</t>
  </si>
  <si>
    <t>מתקן תלייה אוניברסלי טלסקופי עם בסיס מתכוונן, כולל סיבסוב והטייה למקרנים.כולל התקנת המקרן ע"ג המתקן וחיבור המתקן לתקרה/קיר/ריהוט</t>
  </si>
  <si>
    <t>שלט מחזיר אור מפח מגולוון, כתוב משני הצדדים או מצד אחד לפי הנחיית המזמין, בגודל 60*30 ס"מ.</t>
  </si>
  <si>
    <t xml:space="preserve"> אספקה והתקנה של צינור הכולל 4 מיקרו  צינוריות HFFR MICRO DUCT להתקנת indoor   כולל אטמים מחברים ופיצולים על פי הנדרש בקוטר 5/3.5 מ"מ תוצרת Ericsson  או שו"ע לפי מפרט בזק 7016  הנשיפה תתבצע באקדח נשיפה מתוצרת Ericsson  דגם  EPFU </t>
  </si>
  <si>
    <t>אספקה והתקנה של קופסת פיצול קומתית (מתכתית)  ל-48 מיקרו צינוריות לתליה על קיר עם נעילה סטנדרטית.</t>
  </si>
  <si>
    <t>יום פיקוח על עבודת אסבסט על פי הנחיות מרכז הבינוי כולל הגשת דו"ח מסכם</t>
  </si>
  <si>
    <t>יום עבודה צוות אסבסט על פי הנחיות מרכז בינוי הכולל: הכנה, חיתוך לוחות אסבסט, הברגות, ניקוי ושאיבה באמצעות שואב בעל מסנן  HEPA.</t>
  </si>
  <si>
    <t>יום דיגום כולל ניטור סביבתי ותעסוקתי כולל: * אנליזה מעבדתית לסיבי אסבסט על פי שיטת RTM-1.   * אנליזה מעבדתית לסיבי אסבסט על פי שיטת TEM/RTM-2.</t>
  </si>
  <si>
    <t xml:space="preserve"> שולחן שרתים יעודי המאפשר באורך עד 180 ס"מ, השולחן יכיל שלושה מדפים בסיסים כולל מדף תחתון נשלף השולחן יכיל אלמנטי עיגון והעברת כבלים כדוגמת שולחן WRIGHT LINE, חב' קונטק, ראואל .</t>
  </si>
  <si>
    <t>תוספת סט גלגלים לחוות שרתים ( 4 גלגלים)</t>
  </si>
  <si>
    <t xml:space="preserve"> הגנת ברק ליחידת קצה  (עד למהירות של 100MHZ  לפחות -43DB)  עבור התקנות פנים וחוץ כולל חיבור לארקה והגנה על כל 8 הגידים.</t>
  </si>
  <si>
    <t xml:space="preserve"> מארז הגנות ברקים ל- 8 הגנות (עד למהירות של 100MHZ  לפחות -43DB) עבור התקנות פנים וחוץ כולל חיבור לארקה והגנה על כל 8 הגידים.</t>
  </si>
  <si>
    <t>סליל לחיווט כבלים עשוי פוליאתילן- Spiral Wrap. התמחור - לגליל באורך של 30 מ'. בצבע לפי בחירת המזמין.מק"ט T50F-C של חב' Panduit או שו"ע.</t>
  </si>
  <si>
    <t>ליווי ממוגן לביצוע עבודות בשטחי איו"ש ועזה, כולל נהג מאבטח (יום עבודה יכלול 10 שעות עבודה)</t>
  </si>
  <si>
    <t>תוספת עבור שעה נוספת לליווי ממוגן לביצוע עבודות בשטחי איו"ש ועזה, כולל נהג / מאבטח</t>
  </si>
  <si>
    <t>שעה</t>
  </si>
  <si>
    <t>מאבטח נוסף - עד 8 שעות עבודה .</t>
  </si>
  <si>
    <t>אמצעי הרמה לביצוע עבודות בגובה (תוואי עילי). המחיר הינו למקטע של עד 400 מ' בתוואי עילי בו מתבצעת התקנת הכבילה. הסעיף נועד הן לעבודות חדשות והן לעבודות תחזוקה, ובתנאי שנדרשת הזמנת אמצעי הרמה על פי נוהלי בטיחות בעבודה. הזמנת אמצעי הרמה שלא לצורך - לא תשולם.</t>
  </si>
  <si>
    <t>מקטע</t>
  </si>
  <si>
    <t>תיעוד /SOW  אתר בינוני (70 עד 250 אש"ח)</t>
  </si>
  <si>
    <t xml:space="preserve"> תיעוד /SOW אתר גדול (250 עד 500 אש"ח)</t>
  </si>
  <si>
    <t>תיעוד /SOW אתר גדול מאוד (מעל 500 אש"ח)</t>
  </si>
  <si>
    <t>נקודת תקשורת פנים בודדת Cat6A תכלול: כבל נחושת 8 גידים  cat 7A בעל סיכוך מלא באורך עד 90 מטר  וסיכוך חיצוני מסוג רשת , 23AWG . שקע תקשורת cat 6A, כולל קופסא 55 מ"מ עה"ט או תה"ט,כולל סימון ושילוט הנקודה.</t>
  </si>
  <si>
    <t>נקודת תקשורת חוץ בודדת CAT6A תכלול: כבל נחושת 8 גידים CAT7A בעל סיכוך מלא באורך עד 90 מ', בתוספת מעטה שחור עשוי P.V.C (NYY) וסיכוך חיצוני מסוג רשת , 23AWG. שקע תקשורת CAT6A כולל קופסא 55 מ"מ עה"ט או תה"ט, כולל סימון ושילוט הנקודה</t>
  </si>
  <si>
    <t xml:space="preserve">תוספת מחיר עבור קופסת חיבורים משולבת תוצרת  GEWISS/Legrand/ ע.ד.א פלסט,/ NISKO/MCS. לארבע (4) התקנים (תקנ"ם/טלפון/אופטי בכל תצורה) כולל כל אביזרים הנלווים/הנדרשים , כגון: מסגרת חיזוק להתקנים, רוזטת חיבור, מסגרת תיאום , אינסרטים לאביזרים, כולל אספקת התקנים עיוורים לפי הצורך. להתקנה בגבס ,עה"ט ותה"ט .צבע על פי דרישת המזמין. האביזר ישא אישור מכון תקנים תקף.  </t>
  </si>
  <si>
    <t xml:space="preserve">תוספת מחיר עבור קופסת חיבורים משולבת תוצרת  GEWISS/Legrand/ ע.ד.א פלסט,/ NISKO/MCS. לשמונה (8) התקנים (תקנ"ם/טלפון/אופטי בכל תצורה) כולל כל אביזרים הנלווים/הנדרשים , כגון: מסגרת חיזוק להתקנים, רוזטת חיבור, מסגרת תיאום , אינסרטים לאביזרים, כולל אספקת התקנים עיוורים לפי הצורך. להתקנה בגבס ,עה"ט ותה"ט .צבע על פי דרישת המזמין. האביזר ישא אישור מכון תקנים תקף.  </t>
  </si>
  <si>
    <t>מחבר DB-9/15/25 זכר או נקבה - חיבורי פינים (נשלפים), בחיווט לפי הגדרת הלקוח</t>
  </si>
  <si>
    <t xml:space="preserve">מחבר Plug)  RJ45 STP/UTP) בתקן CAT6A להתקנה על כל סוג כבל -  עבור הכנת כבל מגשר בשטח. לצרכי רכש/תחזוקה בלבד </t>
  </si>
  <si>
    <t>מחבר RJ11/BT/MMJ מסוככים להתקנה על כל סוג כבל. לצרכי רכש/תחזוקה בלבד</t>
  </si>
  <si>
    <t>מתאם DB-25 ל-DB-25 זכר/זכר או נקבה/נקבה</t>
  </si>
  <si>
    <t xml:space="preserve">תוספת אוזניות נעילה לארון כולל כל הרכיבים הניידים (עבור ארונות תקשורת הקיימים בשטח לצורך תחזוקה /שדרוג בלבד): דלת קדמית, דלת אחורית, דפנות צד.האוזניות יסופקו כולל 4 מנעולים זהים מסוג 333 או שו"ע ו-4 מפתחות לכל מנעול. </t>
  </si>
  <si>
    <t>מאוורר בודד בתפוקת 90 CFM להתקנה במגירת מאווררים או בגג ארון תקשורת כולל חיווטו לשקע חשמל בארון התקשורת ושירשורו (לצורכי רכש/תחזוקה).</t>
  </si>
  <si>
    <t>מנעול  של חברת  Sargent &amp; Greenleaf , עומד ב-Federal Specification FF-P-110.
מק"ט צה"לי: 425027301 מק"ט יצרן: 5340002856523  או שו"ע</t>
  </si>
  <si>
    <t>פנל ניתוב מגשרים (פנל שערות) בגודל 1U או 0.5U, מעבר למסופק עם הארונות או לצרכי רכש/תחזוקה.</t>
  </si>
  <si>
    <t>פנל ניהול מגשרים FHCM  מעבר למסופק עם הארונות או לצרכי רכש/תחזוקה.</t>
  </si>
  <si>
    <t>מדף קבוע לציוד מחורר 30% חירור צבוע צבע אפוקסי עומק 50 ס"מ מעבר למסופק עם הארונות או לצרכי רכש/תחזוקה.</t>
  </si>
  <si>
    <t>דלת זכוכית/פרספקס/מתכת/מתכת מחוררת ע"פ מפרט  לכל ארון תקשורת עד 52U (לצרכי רכש/תחזוקה) תוצרת קונטק, ראואל או ST.</t>
  </si>
  <si>
    <t>כבל RS232 סינכרוני מלא הכבל יסופק במחברי D25 או D9 במחברי זכר / נקבה ובחיווט על פי הדרישה.הכבל יסופק באורך של עד 10 מ'</t>
  </si>
  <si>
    <t>בלון תאום RG62 זכר בקצהו האחד ומחבר RJ45 נקבה בקצהו האחר תוצרת RIT, 3M , AMP</t>
  </si>
  <si>
    <t>בלון תאום DC זכר בקצהו האחד ומתאם RJ45 נקבה בקצהו האחר תוצרת RIT  מק"ט R3712261 או AMP</t>
  </si>
  <si>
    <t>כבל לנתב סיסקו    RS-232 Cable, DTE, Male, 10 Feet     CAB-232MT. תוצרת סיסקו או שו"ע</t>
  </si>
  <si>
    <t xml:space="preserve">RS-232 Cable, DCE, Female, 10 Feet כבל לנתב סיסקו, תוצרת סיסקו   מק"ט  CAB-232FC או שו"ע  </t>
  </si>
  <si>
    <t xml:space="preserve">V.35 Cable, DTE, Male, 10 Feet כבל לנתב סיסקו. תוצרת סיסקו מק"ט CAB-V35MTאו שו"ע   </t>
  </si>
  <si>
    <t>V.35 Cable, DCE, Female, 10 Feet כבל לנתב סיסקו. תוצרת סיסקו מק"ט CAB-V35FC או שו"ע</t>
  </si>
  <si>
    <t>V.35 Cable, DTE Male to Smart Serial, 10 Feet כבל לנתב סיסקו. תוצרת סיסקו מק"ט CAB-SS-V35MT או שו"ע.</t>
  </si>
  <si>
    <t xml:space="preserve">RS-232 Cable, DTE Male to Smart Serial, 10 Feet כבל לנתב סיסקו מק"ט CAB-SS-232MT או שו"ע </t>
  </si>
  <si>
    <t>בורג עין ייעודי מפלדה "5/8 מגולוון כולל עיגונו לכל משטח והכנת חיזוק תמך .לתחזוקה בלבד</t>
  </si>
  <si>
    <t>ביצוע עיגון של קונזולה קיימת/ של עמוד קיים באמצעות כל האביזרים הנדרשים לעיגון על פי התקן בהתאם לאופי המשטח המעוגן  ( לצורכי תחזוקה ). סעיף זה לא יחוייב על התקנת כבילה  ועיגונה על תשתית קיימת .</t>
  </si>
  <si>
    <t>השחלת חבל משיכה 8 מ"מ פרו-ניילון פוליפרופילן בצנרת קיימת (לתחזוקה בלבד-בהתקנה חדשה כלול במחיר הצינור)</t>
  </si>
  <si>
    <t xml:space="preserve">גילוי גובים ( עד 5 גובים ), כולל זיהוי מיקום הגובים באמצעות דטקטור, ביצוע גיזום שיחים/עצים ו/או חפירה במידת הצורך, ניקוי הגובים ממים ולכלוך והחזרת מצב הקרקע לקדמותו (פרט למכסה הגוב שיישאר גלוי) כולל כל האביזרים הדרושים לדיגום הסימון והשילוט של הגוב, הקנים והכבילה בהתאם לנדרש. סעיף זה מיועד לתחזוקה בהזמנה בלבד. ישולם רק כאשר הזמנת העבודה הינה ייעודית עבור ביצוע גילוי גובים.
בכל יתר המקרים - כל הנדרש בסעיף זה כלול במחיר תשומות העבודה. לרבות באם נדרש גילוי גובים במסגרת פתיחת תוואי תת"ק קיים - לא ישולם בנפרד עבור עבודה זו. </t>
  </si>
  <si>
    <t>זיהוי תוואי באורך עד 300 מ' על ידי דטקטור מוסמך לרבות סימון התוואי באמצעות יתדות צבעוניים. כולל סימון על גבי מפה והגשת תדפיס התוצאות. סעיף זה מיועד לתחזוקה בהזמנה בלבד, ישולם רק כאשר הזמנת העבודה הינה ייעודית עבור זיהוי תוואי.
בכל יתר המקרים - כל הנדרש בסעיף זה כלול במחיר תשומות העבודה. לרבות באם נדרש זיהוי תוואי במסגרת גילוי גובים ו/או פתיחת תוואי תת"ק קיים - לא ישולם בנפרד עבור עבודה זו.</t>
  </si>
  <si>
    <t>תוספת אורך תוואי לזיהוי באמצעות דטקטור - בנוסף ל-300 מ' הבסיסיים</t>
  </si>
  <si>
    <t>ביצוע פתיחת תוואי תת"ק קיים כולל שאיבת מים מגובים והוצאת מים מקנים בשאיבת לחץ, לרבות ניקוי גובים ממים ולכלוך משני קצות הקנים ופינויו.  כולל השלמת כל האביזרים הדרושים לביצוע סימון ושילוט הקנים והכבילה בתום השאיבה בשני קצות הקנים, וכן השלמת חוטי משיכה באם חסר. סעיף זה מיועד לתחזוקה בהזמנה בלבד.
ישולם רק כאשר הזמנת העבודה הינה ייעודית עבור ביצוע פתיחת תוואי תת"ק.
בכל יתר המקרים - כל הנדרש בסעיף זה כלול במחיר תשומות העבודה, לרבות באם נדרש פתיחת תוואי תת"ק קיים במסגרת גילוי גובים - לא ישולם בנפרד עבור עבודה זו.
הגדרת התכולה: עד 5 מקטעים (לאו דווקא רציפים). הגדרת מקטע: קבוצת צינורות המחברת בין שני גובים א' וב', ללא הגבלה לאורך הצינורות או למספר הצינורות</t>
  </si>
  <si>
    <t>מופת ריצ'רץ' להתקנה במקטע צינור פגוע - המתאים לקוטר צינור על פי הגדרת המזמין, לרבות: 50, 75, 110 מ"מ ולאורכים 250-1000 מ"מ.כולל ביצוע כל הדרוש לאטימה באיזורי החיבור לצנרת הקיימת. מוצר HDCW של חברת 3M או שו"ע. לצרכי תחזוקה בלבד.</t>
  </si>
  <si>
    <t>צינור מרירון 1" (לצרכי רכש/תחזוקה בלבד)</t>
  </si>
  <si>
    <t xml:space="preserve">קופסת חיבורים משולבת תוצרת  GEWISS/Legrand/ ע.ד.א פלסט,/ NISKO/MCS. לשמונה(8) התקנים (תקנ"ם/טלפון/אופטי בכל תצורה) כולל כל אביזרים הנלווים/הנדרשים , כגון: מסגרת חיזוק להתקנים, רוזטת חיבור, מסגרת תיאום , כולל אספקת התקנים עיוורים לפי הצורך. להתקנה בגבס ,עה"ט ותה"ט .צבע על פי דרישת המזמין. האביזר ישא אישור מכון תקנים תקף. לצורכי רכש/תחזוקה בלבד </t>
  </si>
  <si>
    <t xml:space="preserve">קופסת חיבורים משולבת תוצרת  GEWISS/Legrand/ ע.ד.א פלסט,/ NISKO/MCS. לארבע (4) התקנים (תקנ"ם/טלפון/אופטי בכל תצורה) כולל כל אביזרים הנלווים/הנדרשים , כגון: מסגרת חיזוק להתקנים, רוזטת חיבור, מסגרת תיאום , כולל אספקת התקנים עיוורים לפי הצורך. להתקנה בגבס ,עה"ט ותה"ט .צבע על פי דרישת המזמין. האביזר ישא אישור מכון תקנים תקף. לצורכי רכש/תחזוקה בלבד </t>
  </si>
  <si>
    <t>רכיבים לתיאום מדיה: ממיר - REPEATER (יחידה עצמאית) RJ45 10MBPS לMM 62.5/50 SC/ST של חברת WizLAN מק"ט WL-10/M/ST או שו"ע</t>
  </si>
  <si>
    <t>רכיבים לתיאום מדיה: ממיר - REPEATER (יחידה עצמאית - 48VDC  וולט) RJ45 10MBPS לMM 62.5/50 SC/ST של חברת WizLAN מק"ט SA-103/M/ST/DCH  או שו"ע</t>
  </si>
  <si>
    <t>תקע CEE/16A/32A בלבד (כולל כבל חשמל של עד 10 מ') כולל חיבורו ועיגונו (לצרכי רכש/תחזוקה בלבד)</t>
  </si>
  <si>
    <t>רכיבים לתיאום מדיה: ממיר (יחידה עצמאית) RJ45 10/100MBPS לMM 62.5/50 SC/ST  של חברת Techaya מק"ט  ARG100LM/SC2 או של חברת WizLAN מק"ט WL-210/M/SC or ST   או WL-220/M/SC or ST, או של חב' פייברנט מק"ט MC-MM-1100 אשר תומך  LLF - Link Loss Forwarding / PONL- Propogation of No Link</t>
  </si>
  <si>
    <t>רכיבים לתיאום מדיה: ממיר (יחידה עצמאית - 48VDC  וולט) RJ45 10/100MBPS לMM 62.5/50 SC/ST של  חברת Techaya מק"ט  ARG100LM/SC2/48DC או של חברת WizLAN מק"ט                 SA-211/M/SC/DCH, או של חב' פייברנט מק"ט MC-MM-1100-48 אשר תומך  LLF - Link Loss Forwarding / PONL- Propogation of No Link</t>
  </si>
  <si>
    <t>רכיבים לתיאום מדיה: ממיר (יחידה עצמאית) RJ45 10/100MBPS ל  SM  up to 40km SC/ST  של חברת Techaya מק"ט  ARG100LS/SC40 או של חברת WizLAN מק"ט  WL-220/S1/SC  או WL-210/S1/SC or ST,או של חב' פייברנט מק"ט                        MC-SM-1100S-40 אשר תומך   LLF - Link Losst Forwarding / PONL- Propogation of No Link</t>
  </si>
  <si>
    <t>מוליך הארקה בחתך 25 ממ"ר (לצורכי רכש בלבד)</t>
  </si>
  <si>
    <t>רכיבים לתיאום מדיה: ממיר (יחידה עצמאית 48VDC וולט) RJ45 10/100MBPS ל  SM up to 40km SC/ST   של חברת Techaya מק"ט ARG100LSC40/48DC או של חברת WizLAN מק"ט SA-211/S1/SC/DCH,או של חב' פייברנט מק"ט MC-SM-1100S-40-48 אשר תומך LLF - Link Loss Forwarding / PONL- Propogation of No Link</t>
  </si>
  <si>
    <t xml:space="preserve">מכלול צומת להארקה אדומה בגודל 30/4/400 מ"מ כולל מוליך הארקה - כבל נחושת 16/35 ממ"ר באורך עד 30 מטר מבודד, וחיבורו לרשת הארקה אדומה ע"פ המופיע במפרט. מתוצרת החברות: Alpha Wire Corporation, Belden, Manhattan Electric Cable Corporation, Rome (לצרכי רכש/תחזוקה בלבד) </t>
  </si>
  <si>
    <t>רכיבים לתיאום מדיה: ממיר (יחידה עצמאית) RJ45 10/100MBPS ל  WDM (סיב בודד עד 20 ק"מ) 0-20km SC של חברת Techaya מק"ט  ARG100LW/SC20A|B או של חברת WizLAN מק"ט WL-210/SF-A|B/S/SC או WL-220/SF-A|B/S/SC , או של חב' פייברנט מק"ט  MC-WSM-1200S-25 אשר תומך LLF - Link Loss Forwarding / PONL- Propogation of No Link</t>
  </si>
  <si>
    <t>רכיבים לתיאום מדיה: ממיר (יחידה עצמאית 48VDC וולט) RJ45 10/100MBPS ל  WDM (סיב בודד עד 20 ק"מ)  0-20km SC   של חברת Techaya מק"ט ARG100LW/SC20A|B/48DC או של חברת WizLAN מק"ט SA-211/SF-A|B/S/SC/DCH,או של חב' פייברנט מק"ט MC-WSM-1200S-25-48  אשר תומך LLF - Link Loss Forwarding / PONL- Propogation of No Link</t>
  </si>
  <si>
    <t xml:space="preserve">הארקת  התקן תקשורת קיים במבנה בכבל נחושת  16 ממ"ר כולל צנרת מרירון להתקנה באורך עד 50 מ' (לצרכי תחזוקה בלבד) </t>
  </si>
  <si>
    <t>רכיבים לתיאום מדיה: ממיר (יחידה עצמאית מנוהלת) RJ45 10/100MBPS לMM 62.5/50 SC/ST  של חברת Techaya מק"ט  ARG150M/SC2 או של חברת WizLAN מק"ט WLM-220M/SC, או של חברת פייברנט מק"ט MC-MM-1100-M . אשר תומך בניהול מלא כולל  Telnet, WEB, SNMP, ותומך LLF - Link Loss Forwarding / PONL- Propogation of No Link ומתן התראות TRAPS למערכת שו"ב מרוחקת.</t>
  </si>
  <si>
    <t>רכיבים לתיאום מדיה: ממיר (יחידה עצמאית מנוהלת 48VDC וולט ) RJ45 10/100MBPS לMM 62.5/50 SC/ST  של חברת Techaya מק"ט  ARG150M/SC2/48DC או של חברת WizLAN מק"ט WLM-220/M/SC/IPS-DCH, או של חב' פייברנט מק"ט MC-MM-1100-M-48 אשר תומך בניהול מלא כולל WEB, SNMP, Telnet, ותומך  LLF - Link Loss Forwarding / PONL- Propogation of No Link ומתן התראות TRAPS למערכת שו"ב מרוחקת.</t>
  </si>
  <si>
    <t>רכיבים לתיאום מדיה: ממיר (יחידה עצמאית מנוהלת) RJ45 10/100MBPS ל  SM  up to 40km SC/ST של חברת Techaya מק"ט ARG150S/SC40 או של חברת WizLAN מק"ט WLM-220/S1/SC, אשר תומך בניהול מלא כולל SNMP, WEB, Telnet, תומך Link Loss Forwarding LLF - Link Fault Forwarding / PONL- Propogation of No Link ומתן התראות TRAPS למערכת שו"ב מרוחקת.</t>
  </si>
  <si>
    <t xml:space="preserve">רכיבים לתיאום מדיה: ממיר (יחידה עצמאית מנוהלת 48VDC וולט) RJ45 10/100MBPS ל  SM up to 40km SC/ST  של חברת Techaya מק"ט  ARG150S/SC40/48DC או של חברת WizLAN מק"ט WLM-220/S1/SC/IPS-DCH, או של חב' פייברנט מק"ט MC-SM-1100-M-40-48 אשר תומך בניהול מלא כולל SNMP, WEB, Telnet תומך LLF - Link Loss Forwarding / PONL- Propogation of No Link ומתן התראות TRAPS למערכת שו"ב מרוחקת. </t>
  </si>
  <si>
    <t>רכיבים לתיאום מדיה: ממיר (יחידה עצמאית) ל1- גיגה  M.M  / RJ45 62.5/50 של חברת Techaya  מק"ט ARG1000SG-LC-SX או של חברת WizLAN מק"ט WL-620B/M/SC, או של חב' פייברנט מק"ט MC-GP9-SX שתומך Jumbo Frame, תומך  LLF - Link Fault Forwarding / PONL- Propogation of No Link כולל יכולת Auto-negotiation 10/100/1000 בממשק הנחושת</t>
  </si>
  <si>
    <t>רכיבים לתיאום מדיה: ממיר (יחידה עצמאית) ל1- גיגה  M.M  / RJ45 62.5/50 של חברת Techaya  מק"ט ARG1000-LC-SX או של חברת WizLAN  מק"ט WL-600/M/SC, או של חברת פייברנט מק"ט        MC-GP9-LX10 שתומך Jumbo Frame, תומך  LLF - Link Loss Forwarding / PONL- Propogation of No Link, כולל  יכולת Auto-negotiation  10/100/1000 בממשק הנחושת</t>
  </si>
  <si>
    <t>רכיבים לתיאום מדיה: ממיר (יחידה עצמאית 48VDC וולט) ל1- גיגה  M.M  / RJ45 62.5/50  של חברת Techaya  מק"ט ARG1000SG-LC- SX/48VDC או שו"ע, תומך Jumbo Frame, תומך LLF - Link Loss Forwarding / PONL- Propogation of No Link, כולל יכולת Auto-negotiation 10/100/1000 בממשק הנחושת</t>
  </si>
  <si>
    <t>רכיבים לתיאום מדיה: ממיר (יחידה עצמאית 48VDC וולט) ל1- גיגה  M.M  / RJ45 62.5/50   של חברת Techaya  מק"ט ARG1000-LC-SX/48VDC או של חברת WizLAN מק"ט SA-601/M/SC/DCH , תומך Jumbo Frame, שקוף ללא יכולת Auto-negotiation 10/100/1000 בממשק הנחושת</t>
  </si>
  <si>
    <t>רכיבים לתיאום מדיה: ממיר (יחידה עצמאית) ל 1 גיגה  SM / RJ45 עד 10 ק"מ, של חברת Techaya  מק"ט ARG1000SG-LC-LX או של חברת WizLAN מק"ט WL-620B/S/SC, שתומך Jumbo Frame, תומך LLF - Link Loss Forwarding / PONL- Propogation of No Link, כולל יכולת Auto-negotiation 10/100/1000 בממשק הנחושת</t>
  </si>
  <si>
    <t>רכיבים לתיאום מדיה: ממיר (יחידה עצמאית) ל 1 גיגה  SM / RJ45 עד 10 ק"מ,  של חברת Techaya  מק"ט ARG1000-LC-LX או של חברת WizLAN מק"ט WL-600/S/SC, שתומך Jumbo Frame, תומך LLF - Link Loss Forwarding / PONL- Propogation of No Link שקוף ללא יכולת Auto-negotiation 10/100/1000 בממשק הנחושת</t>
  </si>
  <si>
    <t>רכיבים לתיאום מדיה: ממיר (יחידה עצמאית 48VDC וולט) ל 1 גיגה  SM / RJ45 עד 10 ק"מ, של חברת Techaya  מק"ט ARG1000SG-LC-LX/48DC או שו"ע, שתומך Jumbo Frame, תומך LLF - Link Loss Forwarding / PONL- Propogation of No Link כולל יכולת Auto-negotiation 10/100/1000 בממשק הנחושת</t>
  </si>
  <si>
    <t>רכיבים לתיאום מדיה: ממיר (יחידה עצמאית 48VDC וולט) ל 1 גיגה  SM / RJ45 עד 10 ק"מ,  של חברת Techaya  מק"ט ARG1000-LC-LX/48DC או של חברת WizLAN מק"ט   SA-601/M/SC/DCH, שתומך Jumbo Frame, שקוף ללא יכולת Auto-negotiation 10/100/1000 בממשק הנחושת</t>
  </si>
  <si>
    <t>רכיבים לתיאום מדיה: ממיר (יחידה עצמאית) ל 1 גיגה  WDM  / RJ45 (סיב בודד עד 20 ק"מ) של חברת Techaya  מק"ט  ARG1000SG-LC-WDMA|B או של חברת WizLAN מק"ט  WL-620B/SF-A|B/S1/SC, שתומך Jumbo Frame, תומך LLF - Link Loss Forwarding / PONL- Propogation of No Link כולל יכולת Auto-negotiation 10/100/1000 בממשק הנחושת.</t>
  </si>
  <si>
    <t>רכיבים לתיאום מדיה: ממיר (יחידה עצמאית) ל 1 גיגה  WDM  / RJ45 (סיב בודד עד 20 ק"מ)  של חברת Techaya  מק"ט  ARG1000-LC-WDMA|B או של חברת WizLAN מק"ט WL-600/SF-A|B/S1/SC, שתומך Jumbo Frame, תומך LLF - Link Loss Forwarding / PONL- Propogation of No Link , שקוף ללא יכולת Auto-negotiation 10/100/1000 בממשק הנחושת.</t>
  </si>
  <si>
    <t>רכיבים לתיאום מדיה: ממיר (יחידה עצמאית 48VDC וולט) ל 1 גיגה  WDM  / RJ45 (סיב בודד עד 20 ק"מ)  חברת Techaya  מק"ט  ARG1000SG-LC-WDMA|B/48DC או שו"ע, שתומך Jumbo Frame, תומך LLF - Link Loss Forwarding / PONL- Propogation of No Link , כולל יכולת Auto-negotiation 10/100/1000 בממשק הנחושת.</t>
  </si>
  <si>
    <t>רכיבים לתיאום מדיה: ממיר (יחידה עצמאית 48VDC וולט) ל 1 גיגה  WDM  / RJ45 (סיב בודד עד 20 ק"מ)של חברת Techaya  מק"ט  ARG1000-LC-WDMA|B/48DC או של חברת WizLAN מק"ט SA-601/SF-A|B/S1/SC/DCH , , שקוף ללא יכולת יכולת Auto-negotiation 10/100/1000 בממשק הנחושת.</t>
  </si>
  <si>
    <t>רכיבים לתיאום מדיה : (יחידה עצמאית - לגיבויי קישור אופטי וקישור נחושת) שני מבואות אופטיים MM - 62.5/50 בקצב 100 מגה, עם גיבוי אוטומטי של המבוא האופטי, שמומרים למבואות RJ-45  10/100MBPS בגיבוי מלא (Any to Any Redundancy). של חברת Techaya מק"ט PGS1009M/SC או של חברת WizLAN מק"ט WL-221/M/SC.</t>
  </si>
  <si>
    <t>רכיבים לתיאום מדיה : (יחידה עצמאית - לגיבויי קישור אופטי וקישור נחושת 48VDC וולט) שני מבואות אופטיים MM - 62.5/50 בקצב 100 מגה עם גיבוי אוטומטי של המבוא האופטי שמומרים למבואות RJ-45  10/100MBPS בגיבוי מלא (Any to Any Redundancy) של חברת Techaya מק"ט PGS1009S/SC או של חברת WizLAN מק"ט SA-221/M/SC/DCH.</t>
  </si>
  <si>
    <t>מתאם E1 לסיב אופטי - MM של חברת RAD מק"ט FOM-E1/AC/ST/SC13MM  או של חברת Techaya מק"ט TRS135M/FC/AC .</t>
  </si>
  <si>
    <t>מתאם E1 לסיב אופטי - MM  עבור 48VDC של חברת RAD מק"ט FOM-E1/48DC/ST/SC13MM  או של חברת Techaya מק"ט TRS135M/FC/48DC .</t>
  </si>
  <si>
    <t>מתאם E1 לסיב אופטי - SM של חברת RAD מק"ט FOM-E1/230/ST/SC13L  או של חברת Techaya מק"ט TRS135S/FC/AC .</t>
  </si>
  <si>
    <t>מתאם E1 לסיב אופטי -   SM עבור 48VDC של חברת RAD מק"ט FOM-E1/48DC/ST/SC13L  או של חברת Techaya מק"ט TRS135S/FC/48DC.</t>
  </si>
  <si>
    <t>מתאם ממשק E1 Fractional לממשק V.35 של חברת RAD מק"ט FCD-E1/230/V35/1  או של חברת Techaya מק"ט TRSMiniE1/V35/AC .</t>
  </si>
  <si>
    <t>מתאם ממשק E1 Fractional לממשק V.35 עבור 48VDC של חברת RAD מק"ט FCD-E1/48DC/V35/1  או של חברת Techaya מק"ט TRSMiniE1/V35/48DC .</t>
  </si>
  <si>
    <t>מתאם ממשק E1 לממשק V.35 של חברת RAD מק"ט RIC-E1/230/V35  או של חברת טקאיה מק"ט TRSE1/V35 .</t>
  </si>
  <si>
    <t>מתאם ממשק E1 לממשק V.35 עבור 48VDC של חברת RAD מק"ט RIC-E1/48DC/V35  או של חברת טקאיה מק"ט TRSE1/V35/48DC .</t>
  </si>
  <si>
    <t>מתאם ממשק E1 Fractional לממשק אתרנט RJ-45, 10/100MBPS של חברת טקאיה מק"ט TRS-E1ET/SA או של חברת RAD מק"ט RICi-E1 .</t>
  </si>
  <si>
    <t>ספק כוח חיצוני (ספק קיר) למתאם מדיה , כניסת מתח רחבה 100-240VAC 50/60HZ , יציאה 5VDC 2A מק"ט WizLAN    PS-520 או שו"ע. לצרכי רכש ותחזוקה בלבד</t>
  </si>
  <si>
    <t>מתאם ממשק E1 Fractional לממשק אתרנט  - 48VDC מתח RJ-45, 10/100MBPS של חברת טקאיה מק"ט TRS-E1ET/SA/48DC או של חברת RAD מק"ט 48/RICi-E1 .</t>
  </si>
  <si>
    <t>העברת ממשקי E1 Fractional  ע"ג רשתות IP  - שימוש בטכנולוגיית TDM Over IP להעברת ממשקי E1  ע"ג רשתות IP. העברת פורט בודד של E1 ע"ג רשת IP. של חברת RAD מק"ט IPMUX -1E או של חברת Techaya מק"ט TRSEoIP/1 .</t>
  </si>
  <si>
    <t>העברת ממשקי E1 Fractional  ע"ג רשתות IP עבור 48VDC - שימוש בטכנולוגיית TDM Over IP להעברת ממשקי E1  ע"ג רשתות IP. העברת פורט בודד של E1 ע"ג רשת IP. של חברת RAD מק"ט IPMUX -1E?/48DC או של חברת Techaya מק"ט TRSEoIP/1/48DC .</t>
  </si>
  <si>
    <t>העברת ממשקי E1 Fractional  ע"ג רשתות IP  - שימוש בטכנולוגיית TDM Over IP להעברת ממשקי E1  ע"ג רשתות IP. העברת 4 פורטים של E1 ע"ג רשת IP. של חברת RAD מק"ט IPMUX -14 או של חברת Techaya מק"ט TRSEoIP/4 .</t>
  </si>
  <si>
    <t>העברת ממשקי E1 Fractional  ע"ג רשתות IP עבור 48VDC - שימוש בטכנולוגיית TDM Over IP להעברת ממשקי E1  ע"ג רשתות IP. העברת 4 פורטים של E1 ע"ג רשת IP. של חברת RAD מק"ט IPMUX -14/48DC או של חברת Techaya מק"ט TRSEoIP/4/48DC .</t>
  </si>
  <si>
    <t>ממיר MIC מתכתי מ V24 ל V35  ממיר ממשקים זכר או נקבה של RAD או שו"ע .</t>
  </si>
  <si>
    <t>ממיר 232RS(וי 24) לST 19.2 KBPS סינכרוני/אסינכרוני זכר או נקבה של RAD או שו"ע</t>
  </si>
  <si>
    <t xml:space="preserve">ביצוע היתוך סיב לסיב, התימחור פר גיד אופטי בודד בכבל MM 62.5/50 או OM3 או OM4 או S.M. ( סעיף זה לא נועד להיתוך פיגטלים של מחברים אופטיים, אלא לחיבור בין סיבים בתוך מיכלי איטום (קלוז'רים ) ולצורכי תחזוקה ) </t>
  </si>
  <si>
    <t>ביצוע בדיקת OTDR  לתווך אופטי מקצה לקצה - קצה א' לקצה ב' . כאשר התווך יהיה מורכב  ממספר מקטעים, תיעשה בדיקה אחת לכל המקטעים  (כבל יחיד בכל מקטע) כאשר הם מגושרים (בדיקה לכל הגידים), או במידת הצורך גם לכל מקטע בנפרד (בדיקה לכל הגידים בכבל הרלוונטי במקטע) ע"פ דרישת הלקוח.  המחיר כולל : בדיקה של עד 6 מקטעים , ועד סה"כ של 144 גידים/מחברים מקצה א' לקצה ב' (כל גיד ייספר פעם אחת אף אם נבדק מספר פעמים), כולל הפקת דו"ח ותיעוד. כל בדיקות ה-OTDR יבוצעו משני קצות התווך הנבדק. סעיף  זה מתייחס לתווך קיים - לצרכי תחזוקה בלבד.</t>
  </si>
  <si>
    <t>אספקה והתקנה שילוט באמצעות מדבקות PTOUCH צבעוניות. המדבקות יסופקו על פי דרישת סימון ויהיו בעלי דבק עוצמה חזקה עמיד מים וחום. אורך מדבקת סימון ממוצעת יהיה 5 ס"מ. (לצרכי רכש/תחזוקה בלבד)</t>
  </si>
  <si>
    <t>אספקה והתקנת אזיקון סימון ( דיגלון סימון) בכל מידה. העבודה תיכלול את סימון הפריט על פי הדרישה וחיזוק האזיקון על גבי הציוד המסומן. (לצרכי רכש/תחזוקה בלבד)</t>
  </si>
  <si>
    <t>ביצוע שילוט שקע קצה/לוח ניתוב באמצעות שלט PVC חרוט. העבודה תיכלול את פרוק הסימון הקיים והדבקת הסימון החדש.(לא מיועד לתשתית חדשה אלא לצורכי רכש/תחזוקה !)</t>
  </si>
  <si>
    <t>הכנת שילוט ייעודי לפי דרישה עשוי PVC חרוט בגודל שלט עד 30*25  ס"מ , חד צדדי או דו צדדי לפי הנחיית המזמין, נוסח וגודל השלט ע"פ הנחיית המזמין. (לא מיועד לתשתית חדשה אלא לצורכי רכש/תחזוקה !).</t>
  </si>
  <si>
    <t xml:space="preserve">שילוט לסימון תשתיות מתאים למדפסת לייזר / הזרקה צבעוני / שחור לבן  PANDUIT מק"ט  S100X150YAJ או שו"ע (לא מיועד לתשתית חדשה אלא לצורכי רכש/תחזוקה !) </t>
  </si>
  <si>
    <t>מכשיר לוחץ קרונה לדגם MDF-71 או LSA Plusּ</t>
  </si>
  <si>
    <t>גליל שילוטים (200 מדבקות) לסימון כבלים כולל טוש סימון ידני PANDUIT מק"ט S100X125VARY  או שו"ע (לא מיועד לתשתית חדשה אלא לצורכי רכש/תחזוקה !)</t>
  </si>
  <si>
    <t>מדבקות סימון לכבלים ידני  PANDUIT PSCC-3Y או שו"ע (פנקס 100 מדבקות) (לא מיועד לתשתית חדשה אלא לצורכי רכש/תחזוקה !)</t>
  </si>
  <si>
    <t>גליל מדבקות סימון (2500 מדבקות) לכבלים למדפסת ניידת - סוג א' (מדפסת כדוגמת PANDUIT TDP43MY) ברוחב 4 מדבקות  PANDUIT S100x150VA1Y או שו"ע (לא מיועד לתשתית חדשה אלא לצורכי רכש/תחזוקה !)</t>
  </si>
  <si>
    <t>קסטת מדבקות סימון (200 מדבקות) לכבלים למדפסת ניידת - סוג ב' (מדפסת כדוגמת PANDUIT LS8e) 
 PANDUIT S100x150VAC או שו"ע (לא מיועד לתשתית חדשה אלא לצורכי רכש/תחזוקה !)</t>
  </si>
  <si>
    <t>לוחץ משולב RJ45/MMJ/RJ11 לקונקטור כולל גילוף וחיתוך הכבל  , לצורכי רכש / תחזוקה בלבד.</t>
  </si>
  <si>
    <t>סטריפ בינוני 6 צבע לבן ראש קבוע T30 M9  , לצורכי רכש / תחזוקה בלבד.</t>
  </si>
  <si>
    <t xml:space="preserve">סטלבנד לגובים 11 מ"מ הכולל כננת </t>
  </si>
  <si>
    <t>סטריפ בינוני 14 צבע לבן ראש קבוע T30 M9 , לצורכי רכש / תחזוקה בלבד.</t>
  </si>
  <si>
    <t>סטריפ קטן 3 צבע לבן ראש קבוע SST1 5.4 , לצורכי רכש / תחזוקה בלבד.</t>
  </si>
  <si>
    <t>בית סטריפ קטן בורג ומדבקה כדוגמת PANDUIT ABM2S-A-C או שו"ע, לצורכי רכש / תחזוקה בלבד.</t>
  </si>
  <si>
    <t>בית סטריפ גדול בורג ומדבקה כדוגמת PANDUIT ABM4H-A-L או שו"ע, לצורכי רכש / תחזוקה בלבד.</t>
  </si>
  <si>
    <t xml:space="preserve"> PANDUIT Strip Ties p.n. hlm-15r0 10 Rolls  או שו"ע, לצורכי רכש / תחזוקה בלבד.    מהדק סקוטש בצבע כחול</t>
  </si>
  <si>
    <t>סט של 100 ברגי אום-צף/אום-כלוב (לצורכי רכש / תחזוקה בלבד.</t>
  </si>
  <si>
    <t>זוג מפתחות לפתיחת גובים , לצורכי רכש / תחזוקה בלבד.</t>
  </si>
  <si>
    <t>סט של מאה ברגי קיר עד גודל 65/4 (לפי הגדרת המשרד) בתצורה של ראש משושה/אוזן סגורה/פתוחה כולל דיבלים לקירות בטון/גבס (לצרכי רכש/תחזוקה)</t>
  </si>
  <si>
    <t>סט של 100 ברגים לתעלות פח - ברגי פטריה קודחים 8/0.5, בצבע אשר יוגדר ע"י הלקוח , לצורכי רכש / תחזוקה בלבד.</t>
  </si>
  <si>
    <t>זוג מרחיקים לגונזולות, לצורכי רכש / תחזוקה בלבד.</t>
  </si>
  <si>
    <t>זוג</t>
  </si>
  <si>
    <t>סט של מאה שלות לחבור צנרת עד 2 צול, לצורכי רכש / תחזוקה בלבד.</t>
  </si>
  <si>
    <t>סט של עשר יחידות של הצפה לתעלת מתכת עד אורך 50 ס"מ כל אחת, לצורכי רכש / תחזוקה בלבד.</t>
  </si>
  <si>
    <t>שילוט לפסיסה  קרונה, לצורכי רכש / תחזוקה בלבד.</t>
  </si>
  <si>
    <t>מכשיר סימון סרט דביק מסוג PTOUCH. המכשיר יכלול את הערכה המלאה כולל תוכנה וחיבור למחשב., לצורכי רכש / תחזוקה בלבד.</t>
  </si>
  <si>
    <t>מחסנית סרט למכשיר Ptouch בכל צבע, לצורכי רכש / תחזוקה בלבד.</t>
  </si>
  <si>
    <t>צינור שרשורי מסתלסל או מחורץ (עד 2" לפי הגדרת הלקוח) לסידור מגשרים בארונות  ועמדות עבודה , לצורכי רכש / תחזוקה בלבד.</t>
  </si>
  <si>
    <t>לוחץ למחברים קוואקסיאליים RG-58 ו-RG-59 ל-BNC/F. חב' AMP או שו"ע. לצורכי רכש / תחזוקה בלבד.</t>
  </si>
  <si>
    <t>שנאי 220V AC ל-3-12V DC כולל בורר מתח DC ובורר קוטביות, לצורכי רכש / תחזוקה בלבד.</t>
  </si>
  <si>
    <t xml:space="preserve">התקן KVM מ-1 ל-2. תומך ב-Audio, USB/PC , HD15,  גם בצד המחשבים וגם בצד המסוף (רזולוציה מקסימלית לפחות 1920x1440@60Hz). תומך DDC2B. גוף ה-KVM ממתכת. כולל ספק וכבלים נתיקים באורך עד 6 מ' לחיבור כל ההתקנים,  באורך ובתצורת חיבורים לפי הגדרת המזמין. מק"ט UMHA-2 של חב' Rextron או מק"ט SW2-USB-COMBO של חב' Raritan לצורכי רכש / תחזוקה בלבד </t>
  </si>
  <si>
    <t>התקן KVM מ-1 ל-4. תומך ב-Audio, USB/PC, HD15,  גם בצד המחשבים וגם בצד המסוף (רזולוציה מקסימלית לפחות 1920x1440@60Hz). תומך DDC2B. גוף ה-KVM ממתכת. כולל ספק וכבלים נתיקים באורך עד 6 מ' לחיבור כל ההתקנים,  באורך ובתצורת חיבורים לפי הגדרת המזמין. מק"ט UMHA-4 של חב' Rextron או מק"ט SW2-USB-COMBO של חב' Raritan לצורכי רכש / תחזוקה בלבד</t>
  </si>
  <si>
    <t>מפצל( VGA ( splitter מ-1 ל- 2  או מ-1 ל-4 על פי הגדרת הלקוח- רוחב פס מינימלי  300MHz (בכבילה באורך מקסימלי לפחות 65 מ'), מק"ט VP200/400 של חב' KRAMER או מק"ט VSA-12/14 של חב' Rextron לצורכי רכש / תחזוקה בלבד</t>
  </si>
  <si>
    <t xml:space="preserve">  Fluke Networks LinkRunner-Pro-KIT                                 מכשיר לבדיקת נחושת לינק סטאטוס,אורך כבל,זיהוי פורט במתג ושליחת פינג כולל שמונה סיומות מספר,סוללות נטענות,מטען תיק ונרתיק נשיאה או שו"ע לצורכי רכש / תחזוקה בלבד                     </t>
  </si>
  <si>
    <t xml:space="preserve">Fluke Networks  IntelliTone Toner &amp; Probe MT-8200-60A סט מכשירי משדר מקלט לגילוי וזיהוי כבלי נחושת RJ45, RJ11, Coax, טלפוניה וקרונה. זיהוי לינק אטרנט ומיפוי כבל אטרנט באמצעות לדים כולל כל הכבלים . או שו"ע לצורכי רכש / תחזוקה בלבד    </t>
  </si>
  <si>
    <t>מכשיר לבדיקת טלפוניה הנד סט דגם ub-10, לצורכי רכש / תחזוקה בלבד.</t>
  </si>
  <si>
    <t>כבל VGA סיכוך משולש באורך  עד 15 מטר בתצורת זכר נקבה על פי דרישת הלקוח. פלגים יצוקים, מתכתיים מוזהבים 24K לפחות, פילטרים בקצוות הכבלים למניעת עיוותים והפרעות אלקטרומגנטיות, מוליכים OFC - נקיים מחמצן לפחות 99.96%. כדוגמת סדרת HQSS5177 של חב' HQ או שו"ע , לצורכי רכש / תחזוקה בלבד</t>
  </si>
  <si>
    <t>סט מקדחים 6-10 מ"מ, לצורכי רכש / תחזוקה בלבד.</t>
  </si>
  <si>
    <t>סט ביטים למברגה, גרמני, לצורכי רכש / תחזוקה בלבד.</t>
  </si>
  <si>
    <t>מקור אור אדום LED/LASER באורך גל בתחום 600-650nm, לזיהוי מיידי של נתק בסיבים וחיבורים אופטים, מתאים ל-MM/SM. מאפשר הזרקת סיגנל רציף או מהבהב. כולל סוללות ומתאמים שיאפשרו חיבור למחברים מסוג SC,ST,LC,FC. כדוגמת מק"ט VF-610 של חב' ODM או VFL של חב' LiveRage. חברות מאושרות OWL,NOYES/ODM.</t>
  </si>
  <si>
    <t>זרוע:</t>
  </si>
  <si>
    <t xml:space="preserve">קמ"ד: </t>
  </si>
  <si>
    <t>מס' הזמנה משהב"ט:</t>
  </si>
  <si>
    <t>מס' דרישה:</t>
  </si>
  <si>
    <t>סימוכין:</t>
  </si>
  <si>
    <t xml:space="preserve">מס' פרוייקט </t>
  </si>
  <si>
    <t>אומדן-אתר 102 מכלול סיסטם</t>
  </si>
  <si>
    <t>תקנ"ם 2011</t>
  </si>
  <si>
    <t>פרק</t>
  </si>
  <si>
    <t>תאור</t>
  </si>
  <si>
    <t xml:space="preserve">סה"כ </t>
  </si>
  <si>
    <t>כבלי תקשורת ואופטיקה</t>
  </si>
  <si>
    <t xml:space="preserve">ציוד קצה </t>
  </si>
  <si>
    <t>נקודות תקנ"מ</t>
  </si>
  <si>
    <t>ארונות ואביזרי עזר</t>
  </si>
  <si>
    <t>מגשרים וצמות</t>
  </si>
  <si>
    <t>תוואי חוץ</t>
  </si>
  <si>
    <t>תוואי פנים</t>
  </si>
  <si>
    <t>חשמל והארקות</t>
  </si>
  <si>
    <t>סלי ממירים וממשקים</t>
  </si>
  <si>
    <t>עבודות פנים</t>
  </si>
  <si>
    <t>שונות+ תיעוד</t>
  </si>
  <si>
    <t>רכש ותחזוקה</t>
  </si>
  <si>
    <t>מבצעי, שעות, סיורים, חריגים</t>
  </si>
  <si>
    <t>סה"כ</t>
  </si>
  <si>
    <t>מע"מ 17%</t>
  </si>
  <si>
    <t>סה"כ כולל מע"מ</t>
  </si>
  <si>
    <t>תוספת 20% לשיריון עד לקבלת כתב כמויות סופי ממשרד הביטחון (לאחר סיום מכרזי הציוד)</t>
  </si>
  <si>
    <t>הערות:</t>
  </si>
  <si>
    <t xml:space="preserve">אשמח לעמוד בכל עניין </t>
  </si>
  <si>
    <t>בטלפון</t>
  </si>
  <si>
    <t>052-6057141   /    07372-80088</t>
  </si>
  <si>
    <t>בברכה,</t>
  </si>
  <si>
    <t>ישראל פרג'ון</t>
  </si>
  <si>
    <t>New Band l.t.d</t>
  </si>
  <si>
    <t>אורי טרייביץ</t>
  </si>
  <si>
    <t>054-6783469</t>
  </si>
  <si>
    <t>חושן</t>
  </si>
  <si>
    <t>אבי פליסקין</t>
  </si>
  <si>
    <t>איגור לוקצ'בסקי</t>
  </si>
  <si>
    <t>054-2398512</t>
  </si>
  <si>
    <t>חיל אוויר</t>
  </si>
  <si>
    <t xml:space="preserve">אולגה </t>
  </si>
  <si>
    <t>איגור שטרנברג</t>
  </si>
  <si>
    <t>054-9779661</t>
  </si>
  <si>
    <t>חיל הים ממת"מ</t>
  </si>
  <si>
    <t>יהודה חג'ג'</t>
  </si>
  <si>
    <t>אילן אדר</t>
  </si>
  <si>
    <t>052-8396840</t>
  </si>
  <si>
    <t>חיל הים קצין קשר</t>
  </si>
  <si>
    <t>ליאור סרור</t>
  </si>
  <si>
    <t>איציק מלכה</t>
  </si>
  <si>
    <t>054-2576049</t>
  </si>
  <si>
    <t>מודיעין 2470</t>
  </si>
  <si>
    <t>מוריס בן משה</t>
  </si>
  <si>
    <t>אלי ביטון</t>
  </si>
  <si>
    <t>054-2576356</t>
  </si>
  <si>
    <t>מודיעין 8200</t>
  </si>
  <si>
    <t>משה קצב</t>
  </si>
  <si>
    <t>יהודה לוי</t>
  </si>
  <si>
    <t>052-2625936</t>
  </si>
  <si>
    <t>מודיעין 8747 קש"מ</t>
  </si>
  <si>
    <t>עמנואל טדגייב</t>
  </si>
  <si>
    <t>יואל מאהלר</t>
  </si>
  <si>
    <t>052-8396839</t>
  </si>
  <si>
    <t>מל"ן</t>
  </si>
  <si>
    <t>רן לרר</t>
  </si>
  <si>
    <t>מיכאל מלכא</t>
  </si>
  <si>
    <t>052-8663326</t>
  </si>
  <si>
    <t>רפאל צבאי</t>
  </si>
  <si>
    <t>שגיא דיגמי</t>
  </si>
  <si>
    <t>מרק אוזרנוי</t>
  </si>
  <si>
    <t>054-2576082</t>
  </si>
  <si>
    <t>מיוחדים</t>
  </si>
  <si>
    <t>אייל אריה</t>
  </si>
  <si>
    <t>מרק קיגל</t>
  </si>
  <si>
    <t>054-2564405</t>
  </si>
  <si>
    <t>מודיעין 9900</t>
  </si>
  <si>
    <t>צחי וידל</t>
  </si>
  <si>
    <t>מנשה קריאף</t>
  </si>
  <si>
    <t>054-2576159</t>
  </si>
  <si>
    <t>תוספת3</t>
  </si>
  <si>
    <t>רפי קטן</t>
  </si>
  <si>
    <t>רן בנבנישתי</t>
  </si>
  <si>
    <t>052-3775118</t>
  </si>
  <si>
    <t>תוספת4</t>
  </si>
  <si>
    <t>סרן מאור</t>
  </si>
  <si>
    <t>תת פריט</t>
  </si>
  <si>
    <t>חלקי1</t>
  </si>
  <si>
    <t>חלקי2</t>
  </si>
  <si>
    <t>חלקי3</t>
  </si>
  <si>
    <t>חלקי4</t>
  </si>
  <si>
    <t>חלקי5</t>
  </si>
  <si>
    <t>חלקי6</t>
  </si>
  <si>
    <t>חלקי7</t>
  </si>
  <si>
    <t>חלקי8</t>
  </si>
  <si>
    <t>חלקי9</t>
  </si>
  <si>
    <t>חלקי10</t>
  </si>
  <si>
    <t>ריכוז כמויות</t>
  </si>
  <si>
    <t>סה"כ מחיר   לפריט בש"ח</t>
  </si>
  <si>
    <t>סה"כ לתשלום</t>
  </si>
  <si>
    <t>הערות</t>
  </si>
  <si>
    <r>
      <t xml:space="preserve">כבל אופטי להתקנה </t>
    </r>
    <r>
      <rPr>
        <b/>
        <u/>
        <sz val="10"/>
        <rFont val="Arial"/>
        <family val="2"/>
      </rPr>
      <t>פנימית</t>
    </r>
    <r>
      <rPr>
        <sz val="10"/>
        <rFont val="Arial"/>
        <family val="2"/>
      </rPr>
      <t xml:space="preserve"> 2 סיבים </t>
    </r>
    <r>
      <rPr>
        <b/>
        <u/>
        <sz val="10"/>
        <rFont val="Arial"/>
        <family val="2"/>
      </rPr>
      <t>M.M</t>
    </r>
    <r>
      <rPr>
        <sz val="10"/>
        <rFont val="Arial"/>
        <family val="2"/>
      </rPr>
      <t xml:space="preserve"> בקוטר 62.5 מיקרון עבור </t>
    </r>
    <r>
      <rPr>
        <b/>
        <sz val="10"/>
        <rFont val="Arial"/>
        <family val="2"/>
      </rPr>
      <t>FTTD.</t>
    </r>
    <r>
      <rPr>
        <sz val="10"/>
        <rFont val="Arial"/>
        <family val="2"/>
      </rPr>
      <t xml:space="preserve"> הכבל במבנה Multi-Tight Distribution. הכבל HFFR מלא - גם במעטה הפנימי וגם בחיצוני. החברות המאושרות : טלדור או חברה/ות אחרת/ות שייקבע/ו במכרז ייעודי לכבלים. מק"ט טלדור F60020217O.</t>
    </r>
  </si>
  <si>
    <r>
      <t xml:space="preserve">כבל אופטי להתקנה </t>
    </r>
    <r>
      <rPr>
        <b/>
        <u/>
        <sz val="10"/>
        <rFont val="Arial"/>
        <family val="2"/>
      </rPr>
      <t>פנימית</t>
    </r>
    <r>
      <rPr>
        <sz val="10"/>
        <rFont val="Arial"/>
        <family val="2"/>
      </rPr>
      <t xml:space="preserve"> 2 סיבים M.M בקוטר 50 מיקרון </t>
    </r>
    <r>
      <rPr>
        <b/>
        <u/>
        <sz val="10"/>
        <rFont val="Arial"/>
        <family val="2"/>
      </rPr>
      <t>OM4</t>
    </r>
    <r>
      <rPr>
        <sz val="10"/>
        <rFont val="Arial"/>
        <family val="2"/>
      </rPr>
      <t xml:space="preserve"> עבור </t>
    </r>
    <r>
      <rPr>
        <b/>
        <sz val="10"/>
        <rFont val="Arial"/>
        <family val="2"/>
      </rPr>
      <t>FTTD.</t>
    </r>
    <r>
      <rPr>
        <sz val="10"/>
        <rFont val="Arial"/>
        <family val="2"/>
      </rPr>
      <t xml:space="preserve"> הכבל במבנה Multi-Tight Distribution. הכבל HFFR מלא - גם במעטה הפנימי וגם בחיצוני. החברות המאושרות : טלדור או חברה/ות אחרת/ות שייקבע/ו במכרז ייעודי לכבלים. מק"ט טלדור FJ0020201Z</t>
    </r>
  </si>
  <si>
    <r>
      <t xml:space="preserve">כבל אופטי להתקנה </t>
    </r>
    <r>
      <rPr>
        <b/>
        <u/>
        <sz val="10"/>
        <rFont val="Arial"/>
        <family val="2"/>
      </rPr>
      <t>פנימית</t>
    </r>
    <r>
      <rPr>
        <sz val="10"/>
        <rFont val="Arial"/>
        <family val="2"/>
      </rPr>
      <t xml:space="preserve"> 2 סיבים M.M בקוטר 50 מיקרון </t>
    </r>
    <r>
      <rPr>
        <b/>
        <u/>
        <sz val="10"/>
        <rFont val="Arial"/>
        <family val="2"/>
      </rPr>
      <t>OM3</t>
    </r>
    <r>
      <rPr>
        <sz val="10"/>
        <rFont val="Arial"/>
        <family val="2"/>
      </rPr>
      <t xml:space="preserve"> עבור </t>
    </r>
    <r>
      <rPr>
        <b/>
        <sz val="10"/>
        <rFont val="Arial"/>
        <family val="2"/>
      </rPr>
      <t>FTTD.</t>
    </r>
    <r>
      <rPr>
        <sz val="10"/>
        <rFont val="Arial"/>
        <family val="2"/>
      </rPr>
      <t xml:space="preserve"> הכבל במבנה Multi-Tight Distribution. הכבל HFFR מלא - גם במעטה הפנימי וגם בחיצוני. החברות המאושרות : טלדור או חברה/ות אחרת/ות שייקבע/ו במכרז ייעודי לכבלים. מק"ט טלדור FI0020201Z</t>
    </r>
  </si>
  <si>
    <r>
      <t xml:space="preserve">כבל אופטי להתקנה </t>
    </r>
    <r>
      <rPr>
        <b/>
        <u/>
        <sz val="10"/>
        <rFont val="Arial"/>
        <family val="2"/>
      </rPr>
      <t>פנימית</t>
    </r>
    <r>
      <rPr>
        <sz val="10"/>
        <rFont val="Arial"/>
        <family val="2"/>
      </rPr>
      <t xml:space="preserve">  2 סיבים </t>
    </r>
    <r>
      <rPr>
        <b/>
        <u/>
        <sz val="10"/>
        <rFont val="Arial"/>
        <family val="2"/>
      </rPr>
      <t>S.M.</t>
    </r>
    <r>
      <rPr>
        <sz val="10"/>
        <rFont val="Arial"/>
        <family val="2"/>
      </rPr>
      <t xml:space="preserve"> בקוטר 9 מיקרון עבור </t>
    </r>
    <r>
      <rPr>
        <b/>
        <sz val="10"/>
        <rFont val="Arial"/>
        <family val="2"/>
      </rPr>
      <t>FTTD.</t>
    </r>
    <r>
      <rPr>
        <sz val="10"/>
        <rFont val="Arial"/>
        <family val="2"/>
      </rPr>
      <t xml:space="preserve"> הכבל במבנה Multi-Tight Distribution. הכבל HFFR מלא - גם במעטה הפנימי וגם בחיצוני. הסיב יהיה על פי תקן G657A2. החברות המאושרות : טלדור או חברה/ות אחרת/ות שייקבע/ו במכרז ייעודי לכבלים. מק"ט טלדור F70020205Y</t>
    </r>
  </si>
  <si>
    <r>
      <t xml:space="preserve">כבל אופטי להתקנה </t>
    </r>
    <r>
      <rPr>
        <b/>
        <u/>
        <sz val="10"/>
        <rFont val="Arial"/>
        <family val="2"/>
      </rPr>
      <t>פנימית</t>
    </r>
    <r>
      <rPr>
        <sz val="10"/>
        <rFont val="Arial"/>
        <family val="2"/>
      </rPr>
      <t xml:space="preserve"> </t>
    </r>
    <r>
      <rPr>
        <b/>
        <u/>
        <sz val="10"/>
        <rFont val="Arial"/>
        <family val="2"/>
      </rPr>
      <t>משולב,</t>
    </r>
    <r>
      <rPr>
        <sz val="10"/>
        <rFont val="Arial"/>
        <family val="2"/>
      </rPr>
      <t xml:space="preserve"> שני סיבים </t>
    </r>
    <r>
      <rPr>
        <b/>
        <u/>
        <sz val="10"/>
        <rFont val="Arial"/>
        <family val="2"/>
      </rPr>
      <t>M.M</t>
    </r>
    <r>
      <rPr>
        <sz val="10"/>
        <rFont val="Arial"/>
        <family val="2"/>
      </rPr>
      <t xml:space="preserve"> בקוטר 62.5 מיקרון, ושני סיבים 9 מיקרון S.M עבור </t>
    </r>
    <r>
      <rPr>
        <b/>
        <sz val="10"/>
        <rFont val="Arial"/>
        <family val="2"/>
      </rPr>
      <t>FTTD.</t>
    </r>
    <r>
      <rPr>
        <sz val="10"/>
        <rFont val="Arial"/>
        <family val="2"/>
      </rPr>
      <t xml:space="preserve">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FM0040404U</t>
    </r>
  </si>
  <si>
    <r>
      <t xml:space="preserve">כבל אופטי להתקנה </t>
    </r>
    <r>
      <rPr>
        <b/>
        <u/>
        <sz val="10"/>
        <rFont val="Arial"/>
        <family val="2"/>
      </rPr>
      <t>פנימית משולב</t>
    </r>
    <r>
      <rPr>
        <sz val="10"/>
        <rFont val="Arial"/>
        <family val="2"/>
      </rPr>
      <t xml:space="preserve">, שני סיבים M.M בקוטר 50 מיקרון </t>
    </r>
    <r>
      <rPr>
        <b/>
        <u/>
        <sz val="10"/>
        <rFont val="Arial"/>
        <family val="2"/>
      </rPr>
      <t>OM4,</t>
    </r>
    <r>
      <rPr>
        <sz val="10"/>
        <rFont val="Arial"/>
        <family val="2"/>
      </rPr>
      <t xml:space="preserve"> ושני סיבים 9 מיקרון S.M עבור </t>
    </r>
    <r>
      <rPr>
        <b/>
        <sz val="10"/>
        <rFont val="Arial"/>
        <family val="2"/>
      </rPr>
      <t>FTTD.</t>
    </r>
    <r>
      <rPr>
        <sz val="10"/>
        <rFont val="Arial"/>
        <family val="2"/>
      </rPr>
      <t xml:space="preserve">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FM0040405U</t>
    </r>
  </si>
  <si>
    <r>
      <t xml:space="preserve">כבל אופטי להתקנה </t>
    </r>
    <r>
      <rPr>
        <b/>
        <u/>
        <sz val="10"/>
        <rFont val="Arial"/>
        <family val="2"/>
      </rPr>
      <t>פנימית משולב</t>
    </r>
    <r>
      <rPr>
        <sz val="10"/>
        <rFont val="Arial"/>
        <family val="2"/>
      </rPr>
      <t xml:space="preserve">, שני סיבים M.M בקוטר 50 מיקרון </t>
    </r>
    <r>
      <rPr>
        <b/>
        <u/>
        <sz val="10"/>
        <rFont val="Arial"/>
        <family val="2"/>
      </rPr>
      <t>OM3,</t>
    </r>
    <r>
      <rPr>
        <sz val="10"/>
        <rFont val="Arial"/>
        <family val="2"/>
      </rPr>
      <t xml:space="preserve"> ושני סיבים 9 מיקרון S.M עבור </t>
    </r>
    <r>
      <rPr>
        <b/>
        <sz val="10"/>
        <rFont val="Arial"/>
        <family val="2"/>
      </rPr>
      <t>FTTD.</t>
    </r>
    <r>
      <rPr>
        <sz val="10"/>
        <rFont val="Arial"/>
        <family val="2"/>
      </rPr>
      <t xml:space="preserve"> הכבל במבנה Multi-Tight Distribution. הכבל HFFR מלא - גם במעטה הפנימי וגם בחיצוני. סיבי ה-S.M יהיו על פי התקן G657A2. החברות המאושרות : טלדור או חברה/ות אחרת/ות שייקבע/ו במכרז ייעודי לכבלים. מק"ט טלדור FM0040406U.</t>
    </r>
  </si>
  <si>
    <r>
      <rPr>
        <b/>
        <u/>
        <sz val="10"/>
        <rFont val="Arial"/>
        <family val="2"/>
      </rPr>
      <t>תוספת</t>
    </r>
    <r>
      <rPr>
        <sz val="10"/>
        <rFont val="Arial"/>
        <family val="2"/>
      </rPr>
      <t xml:space="preserve"> עבור מנה הכוללת 2 סיבי  62.5 מיקרון </t>
    </r>
    <r>
      <rPr>
        <b/>
        <u/>
        <sz val="10"/>
        <rFont val="Arial"/>
        <family val="2"/>
      </rPr>
      <t>M.M</t>
    </r>
    <r>
      <rPr>
        <sz val="10"/>
        <rFont val="Arial"/>
        <family val="2"/>
      </rPr>
      <t xml:space="preserve"> לכבלים עבור </t>
    </r>
    <r>
      <rPr>
        <b/>
        <sz val="10"/>
        <rFont val="Arial"/>
        <family val="2"/>
      </rPr>
      <t>FTTD</t>
    </r>
    <r>
      <rPr>
        <sz val="10"/>
        <rFont val="Arial"/>
        <family val="2"/>
      </rPr>
      <t xml:space="preserve"> הנזכרים בסעיפים שלעיל, מספר המנות יקבע ע"י נציג המשרד בהתאם לצרכיו,החברות המאושרות: טלדור או חברה/ות אחרת/ות שייקבע/ו במכרז ייעודי לכבלים. </t>
    </r>
  </si>
  <si>
    <r>
      <rPr>
        <b/>
        <u/>
        <sz val="10"/>
        <rFont val="Arial"/>
        <family val="2"/>
      </rPr>
      <t>תוספת</t>
    </r>
    <r>
      <rPr>
        <sz val="10"/>
        <rFont val="Arial"/>
        <family val="2"/>
      </rPr>
      <t xml:space="preserve"> עבור מנה הכוללת 2 סיבי  50 מיקרון M.M </t>
    </r>
    <r>
      <rPr>
        <b/>
        <u/>
        <sz val="10"/>
        <rFont val="Arial"/>
        <family val="2"/>
      </rPr>
      <t>OM4</t>
    </r>
    <r>
      <rPr>
        <sz val="10"/>
        <rFont val="Arial"/>
        <family val="2"/>
      </rPr>
      <t xml:space="preserve"> לכבלים עבור </t>
    </r>
    <r>
      <rPr>
        <b/>
        <sz val="10"/>
        <rFont val="Arial"/>
        <family val="2"/>
      </rPr>
      <t>FTTD</t>
    </r>
    <r>
      <rPr>
        <sz val="10"/>
        <rFont val="Arial"/>
        <family val="2"/>
      </rPr>
      <t xml:space="preserve"> הנזכרים בסעיפים שלעיל, מספר המנות יקבע ע"י נציג המשרד בהתאם לצרכיו, החברות המאושרות: טלדור או חברה/ות אחרת/ות שייקבע/ו במכרז ייעודי לכבלים. </t>
    </r>
  </si>
  <si>
    <r>
      <rPr>
        <b/>
        <u/>
        <sz val="10"/>
        <rFont val="Arial"/>
        <family val="2"/>
      </rPr>
      <t>תוספת</t>
    </r>
    <r>
      <rPr>
        <sz val="10"/>
        <rFont val="Arial"/>
        <family val="2"/>
      </rPr>
      <t xml:space="preserve"> עבור מנה הכוללת 2 סיבי  50 מיקרון M.M </t>
    </r>
    <r>
      <rPr>
        <b/>
        <u/>
        <sz val="10"/>
        <rFont val="Arial"/>
        <family val="2"/>
      </rPr>
      <t>OM3</t>
    </r>
    <r>
      <rPr>
        <sz val="10"/>
        <rFont val="Arial"/>
        <family val="2"/>
      </rPr>
      <t xml:space="preserve"> לכבלים עבור </t>
    </r>
    <r>
      <rPr>
        <b/>
        <sz val="10"/>
        <rFont val="Arial"/>
        <family val="2"/>
      </rPr>
      <t>FTTD</t>
    </r>
    <r>
      <rPr>
        <sz val="10"/>
        <rFont val="Arial"/>
        <family val="2"/>
      </rPr>
      <t xml:space="preserve"> הנזכרים בסעיפים שלעיל, מספר המנות יקבע ע"י נציג המשרד בהתאם לצרכיו, החברות המאושרות: טלדור או חברה/ות אחרת/ות שייקבע/ו במכרז ייעודי לכבלים. </t>
    </r>
  </si>
  <si>
    <r>
      <rPr>
        <b/>
        <u/>
        <sz val="10"/>
        <rFont val="Arial"/>
        <family val="2"/>
      </rPr>
      <t>תוספת</t>
    </r>
    <r>
      <rPr>
        <sz val="10"/>
        <rFont val="Arial"/>
        <family val="2"/>
      </rPr>
      <t xml:space="preserve"> עבור מנה הכוללת 2 סיבי 9 מיקרון </t>
    </r>
    <r>
      <rPr>
        <b/>
        <u/>
        <sz val="10"/>
        <rFont val="Arial"/>
        <family val="2"/>
      </rPr>
      <t>S.M</t>
    </r>
    <r>
      <rPr>
        <sz val="10"/>
        <rFont val="Arial"/>
        <family val="2"/>
      </rPr>
      <t xml:space="preserve"> הסיב יהיה ע"פ תקן G657A2 לכבלים עבור </t>
    </r>
    <r>
      <rPr>
        <b/>
        <sz val="10"/>
        <rFont val="Arial"/>
        <family val="2"/>
      </rPr>
      <t>FTTD</t>
    </r>
    <r>
      <rPr>
        <sz val="10"/>
        <rFont val="Arial"/>
        <family val="2"/>
      </rPr>
      <t xml:space="preserve"> הנזכרים בסעיפים שלעיל, מספר המנות יקבע ע"י נציג המשרד בהתאם לצרכיו, החברות המאושרות : טלדור או חברה/ות אחרת/ות שייקבע/ו במכרז ייעודי לכבלים. </t>
    </r>
  </si>
  <si>
    <r>
      <t xml:space="preserve">כבל אופטי להתקנה </t>
    </r>
    <r>
      <rPr>
        <b/>
        <u/>
        <sz val="10"/>
        <rFont val="Arial"/>
        <family val="2"/>
      </rPr>
      <t>פנימית</t>
    </r>
    <r>
      <rPr>
        <sz val="10"/>
        <rFont val="Arial"/>
        <family val="2"/>
      </rPr>
      <t xml:space="preserve"> </t>
    </r>
    <r>
      <rPr>
        <b/>
        <sz val="10"/>
        <color indexed="30"/>
        <rFont val="Arial"/>
        <family val="2"/>
      </rPr>
      <t>6</t>
    </r>
    <r>
      <rPr>
        <sz val="10"/>
        <rFont val="Arial"/>
        <family val="2"/>
      </rPr>
      <t xml:space="preserve"> סיבים בקוטר 62.5 מיקרון </t>
    </r>
    <r>
      <rPr>
        <b/>
        <u/>
        <sz val="10"/>
        <rFont val="Arial"/>
        <family val="2"/>
      </rPr>
      <t>M.M</t>
    </r>
    <r>
      <rPr>
        <sz val="10"/>
        <rFont val="Arial"/>
        <family val="2"/>
      </rPr>
      <t xml:space="preserve"> במבנה Multi-Tight Distribution. הכבל HFFR מלא - גם במעטה הפנימי וגם בחיצוני. החברות : טלדור או חברה/ות אחרת/ות שייקבע/ו במכרז ייעודי לכבלים. מק"ט טלדור F60060614O.</t>
    </r>
  </si>
  <si>
    <r>
      <t xml:space="preserve">כבל אופטי להתקנה </t>
    </r>
    <r>
      <rPr>
        <b/>
        <u/>
        <sz val="10"/>
        <rFont val="Arial"/>
        <family val="2"/>
      </rPr>
      <t>פנימית</t>
    </r>
    <r>
      <rPr>
        <sz val="10"/>
        <rFont val="Arial"/>
        <family val="2"/>
      </rPr>
      <t xml:space="preserve"> המכיל </t>
    </r>
    <r>
      <rPr>
        <b/>
        <sz val="10"/>
        <color indexed="30"/>
        <rFont val="Arial"/>
        <family val="2"/>
      </rPr>
      <t>6</t>
    </r>
    <r>
      <rPr>
        <sz val="10"/>
        <rFont val="Arial"/>
        <family val="2"/>
      </rPr>
      <t xml:space="preserve"> סיבים בקוטר 50 מיקרון M.M </t>
    </r>
    <r>
      <rPr>
        <b/>
        <u/>
        <sz val="10"/>
        <rFont val="Arial"/>
        <family val="2"/>
      </rPr>
      <t>OM4</t>
    </r>
    <r>
      <rPr>
        <sz val="10"/>
        <rFont val="Arial"/>
        <family val="2"/>
      </rPr>
      <t xml:space="preserve"> במבנה Multi-Tight Distribution. הכבל HFFR מלא - גם במעטה הפנימי וגם בחיצוני. החברות : טלדור או חברה/ות אחרת/ות שייקבע/ו במכרז ייעודי לכבלים. מק"ט טלדור F30060600Z</t>
    </r>
  </si>
  <si>
    <r>
      <t xml:space="preserve">כבל אופטי להתקנה </t>
    </r>
    <r>
      <rPr>
        <b/>
        <u/>
        <sz val="10"/>
        <rFont val="Arial"/>
        <family val="2"/>
      </rPr>
      <t>פנימית</t>
    </r>
    <r>
      <rPr>
        <sz val="10"/>
        <rFont val="Arial"/>
        <family val="2"/>
      </rPr>
      <t xml:space="preserve"> המכיל </t>
    </r>
    <r>
      <rPr>
        <b/>
        <sz val="10"/>
        <color indexed="30"/>
        <rFont val="Arial"/>
        <family val="2"/>
      </rPr>
      <t>6</t>
    </r>
    <r>
      <rPr>
        <sz val="10"/>
        <rFont val="Arial"/>
        <family val="2"/>
      </rPr>
      <t xml:space="preserve"> סיבים בקוטר 50 מיקרון M.M </t>
    </r>
    <r>
      <rPr>
        <b/>
        <u/>
        <sz val="10"/>
        <rFont val="Arial"/>
        <family val="2"/>
      </rPr>
      <t>OM3</t>
    </r>
    <r>
      <rPr>
        <sz val="10"/>
        <rFont val="Arial"/>
        <family val="2"/>
      </rPr>
      <t xml:space="preserve"> במבנה Multi-Tight Distribution. הכבל HFFR מלא - גם במעטה הפנימי וגם בחיצוני. החברות : טלדור או חברה/ות אחרת/ות שייקבע/ו במכרז ייעודי לכבלים. מק"ט טלדור F40060608Z.</t>
    </r>
  </si>
  <si>
    <r>
      <t xml:space="preserve">כבל אופטי להתקנה </t>
    </r>
    <r>
      <rPr>
        <b/>
        <u/>
        <sz val="10"/>
        <rFont val="Arial"/>
        <family val="2"/>
      </rPr>
      <t>פנימית</t>
    </r>
    <r>
      <rPr>
        <sz val="10"/>
        <rFont val="Arial"/>
        <family val="2"/>
      </rPr>
      <t xml:space="preserve"> המכיל </t>
    </r>
    <r>
      <rPr>
        <b/>
        <sz val="10"/>
        <color indexed="30"/>
        <rFont val="Arial"/>
        <family val="2"/>
      </rPr>
      <t>6</t>
    </r>
    <r>
      <rPr>
        <sz val="10"/>
        <rFont val="Arial"/>
        <family val="2"/>
      </rPr>
      <t xml:space="preserve"> סיבים 9 מיקרון </t>
    </r>
    <r>
      <rPr>
        <b/>
        <u/>
        <sz val="10"/>
        <rFont val="Arial"/>
        <family val="2"/>
      </rPr>
      <t>S.M</t>
    </r>
    <r>
      <rPr>
        <sz val="10"/>
        <rFont val="Arial"/>
        <family val="2"/>
      </rPr>
      <t xml:space="preserve"> במבנה Multi-Tight Distribution. הכבל HFFR מלא - גם במעטה הפנימי וגם בחיצוני. הסיב יהיה על פי תקן G657A2. החברות : טלדור או חברה/ות אחרת/ות שייקבע/ו במכרז ייעודי לכבלים. מק"ט טלדור F70060601Y.</t>
    </r>
  </si>
  <si>
    <r>
      <t xml:space="preserve">כבל אופטי </t>
    </r>
    <r>
      <rPr>
        <b/>
        <u/>
        <sz val="10"/>
        <rFont val="Arial"/>
        <family val="2"/>
      </rPr>
      <t>משולב</t>
    </r>
    <r>
      <rPr>
        <sz val="10"/>
        <rFont val="Arial"/>
        <family val="2"/>
      </rPr>
      <t xml:space="preserve"> להתקנה פנימית המכיל </t>
    </r>
    <r>
      <rPr>
        <b/>
        <sz val="10"/>
        <color indexed="30"/>
        <rFont val="Arial"/>
        <family val="2"/>
      </rPr>
      <t>6</t>
    </r>
    <r>
      <rPr>
        <sz val="10"/>
        <rFont val="Arial"/>
        <family val="2"/>
      </rPr>
      <t xml:space="preserve"> סיבים בקוטר 62.5 מיקרון </t>
    </r>
    <r>
      <rPr>
        <b/>
        <u/>
        <sz val="10"/>
        <rFont val="Arial"/>
        <family val="2"/>
      </rPr>
      <t>M.M</t>
    </r>
    <r>
      <rPr>
        <sz val="10"/>
        <rFont val="Arial"/>
        <family val="2"/>
      </rPr>
      <t xml:space="preserve"> ו-</t>
    </r>
    <r>
      <rPr>
        <sz val="10"/>
        <color indexed="30"/>
        <rFont val="Arial"/>
        <family val="2"/>
      </rPr>
      <t>6</t>
    </r>
    <r>
      <rPr>
        <sz val="10"/>
        <rFont val="Arial"/>
        <family val="2"/>
      </rPr>
      <t xml:space="preserve"> סיבים בקוטר 9 מיקרון </t>
    </r>
    <r>
      <rPr>
        <b/>
        <u/>
        <sz val="10"/>
        <rFont val="Arial"/>
        <family val="2"/>
      </rPr>
      <t>S.M.</t>
    </r>
    <r>
      <rPr>
        <sz val="10"/>
        <rFont val="Arial"/>
        <family val="2"/>
      </rPr>
      <t xml:space="preserve">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FM0121211U.</t>
    </r>
  </si>
  <si>
    <r>
      <t xml:space="preserve">כבל אופטי </t>
    </r>
    <r>
      <rPr>
        <b/>
        <u/>
        <sz val="10"/>
        <rFont val="Arial"/>
        <family val="2"/>
      </rPr>
      <t>משולב</t>
    </r>
    <r>
      <rPr>
        <sz val="10"/>
        <rFont val="Arial"/>
        <family val="2"/>
      </rPr>
      <t xml:space="preserve"> להתקנה פנימית המכיל </t>
    </r>
    <r>
      <rPr>
        <b/>
        <sz val="10"/>
        <color indexed="30"/>
        <rFont val="Arial"/>
        <family val="2"/>
      </rPr>
      <t>6</t>
    </r>
    <r>
      <rPr>
        <sz val="10"/>
        <rFont val="Arial"/>
        <family val="2"/>
      </rPr>
      <t xml:space="preserve"> סיבים בקוטר 50 מיקרון M.M </t>
    </r>
    <r>
      <rPr>
        <b/>
        <u/>
        <sz val="10"/>
        <rFont val="Arial"/>
        <family val="2"/>
      </rPr>
      <t>OM4</t>
    </r>
    <r>
      <rPr>
        <sz val="10"/>
        <rFont val="Arial"/>
        <family val="2"/>
      </rPr>
      <t xml:space="preserve">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FM0121212U</t>
    </r>
  </si>
  <si>
    <r>
      <t xml:space="preserve">כבל אופטי </t>
    </r>
    <r>
      <rPr>
        <b/>
        <u/>
        <sz val="10"/>
        <rFont val="Arial"/>
        <family val="2"/>
      </rPr>
      <t>משולב</t>
    </r>
    <r>
      <rPr>
        <sz val="10"/>
        <rFont val="Arial"/>
        <family val="2"/>
      </rPr>
      <t xml:space="preserve"> להתקנה פנימית המכיל </t>
    </r>
    <r>
      <rPr>
        <b/>
        <sz val="10"/>
        <color indexed="30"/>
        <rFont val="Arial"/>
        <family val="2"/>
      </rPr>
      <t>6</t>
    </r>
    <r>
      <rPr>
        <sz val="10"/>
        <rFont val="Arial"/>
        <family val="2"/>
      </rPr>
      <t xml:space="preserve"> סיבים בקוטר 50 מיקרון M.M </t>
    </r>
    <r>
      <rPr>
        <b/>
        <u/>
        <sz val="10"/>
        <rFont val="Arial"/>
        <family val="2"/>
      </rPr>
      <t>OM3</t>
    </r>
    <r>
      <rPr>
        <sz val="10"/>
        <rFont val="Arial"/>
        <family val="2"/>
      </rPr>
      <t xml:space="preserve">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במכרז ייעודי לכבלים. מק"ט טלדור FM0121213U.</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</si>
  <si>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62.5 מיקרון </t>
    </r>
    <r>
      <rPr>
        <b/>
        <u/>
        <sz val="10"/>
        <rFont val="Arial"/>
        <family val="2"/>
      </rPr>
      <t>M.M</t>
    </r>
    <r>
      <rPr>
        <sz val="10"/>
        <rFont val="Arial"/>
        <family val="2"/>
      </rPr>
      <t xml:space="preserve">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</si>
  <si>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50 מיקרון  M.M </t>
    </r>
    <r>
      <rPr>
        <b/>
        <u/>
        <sz val="10"/>
        <rFont val="Arial"/>
        <family val="2"/>
      </rPr>
      <t>OM4</t>
    </r>
    <r>
      <rPr>
        <sz val="10"/>
        <rFont val="Arial"/>
        <family val="2"/>
      </rPr>
      <t xml:space="preserve">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</si>
  <si>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50 מיקרון  M.M </t>
    </r>
    <r>
      <rPr>
        <b/>
        <u/>
        <sz val="10"/>
        <rFont val="Arial"/>
        <family val="2"/>
      </rPr>
      <t>OM3</t>
    </r>
    <r>
      <rPr>
        <sz val="10"/>
        <rFont val="Arial"/>
        <family val="2"/>
      </rPr>
      <t xml:space="preserve">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</si>
  <si>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9 מיקרון </t>
    </r>
    <r>
      <rPr>
        <b/>
        <u/>
        <sz val="10"/>
        <rFont val="Arial"/>
        <family val="2"/>
      </rPr>
      <t>S.M</t>
    </r>
    <r>
      <rPr>
        <sz val="10"/>
        <rFont val="Arial"/>
        <family val="2"/>
      </rPr>
      <t xml:space="preserve"> לכבלים להתקנה פנימית הנזכרים בסעיפים שלעיל,  הספק יתחייב להוסיף לכבל מספר מנות ללא הגבלה, מספר המנות יקבע ע"י נציג המשרד בהתאם לצרכיו. הסיב יהיה על פי תקן G657A2. החברות : טלדור או חברה/ות אחרת/ות שייקבע/ו במכרז ייעודי לכבלים. </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</si>
  <si>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62.5 מיקרון </t>
    </r>
    <r>
      <rPr>
        <b/>
        <u/>
        <sz val="10"/>
        <rFont val="Arial"/>
        <family val="2"/>
      </rPr>
      <t>M.M</t>
    </r>
    <r>
      <rPr>
        <sz val="10"/>
        <rFont val="Arial"/>
        <family val="2"/>
      </rPr>
      <t xml:space="preserve">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לכבלים. מק"ט טלדור F60060147B.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</si>
  <si>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50 מיקרון M.M </t>
    </r>
    <r>
      <rPr>
        <b/>
        <u/>
        <sz val="10"/>
        <rFont val="Arial"/>
        <family val="2"/>
      </rPr>
      <t>OM4</t>
    </r>
    <r>
      <rPr>
        <sz val="10"/>
        <rFont val="Arial"/>
        <family val="2"/>
      </rPr>
      <t xml:space="preserve"> בצינורית, במבנה Multi-Loose Tube. הכבל יכיל ג'ל בתוך הצינורית, ובין  הצינוריות  ג'ל או חומר סופח לחות. מעטה חיצוני</t>
    </r>
    <r>
      <rPr>
        <b/>
        <u/>
        <sz val="10"/>
        <rFont val="Arial"/>
        <family val="2"/>
      </rPr>
      <t xml:space="preserve"> מוגן UV</t>
    </r>
    <r>
      <rPr>
        <sz val="10"/>
        <rFont val="Arial"/>
        <family val="2"/>
      </rPr>
      <t>. החברות : טלדור או חברה/ות אחרת/ות שייקבע/ו במכרז ייעודי לכבלים. מק"ט טלדור F30060103B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</si>
  <si>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50 מיקרון M.M </t>
    </r>
    <r>
      <rPr>
        <b/>
        <u/>
        <sz val="10"/>
        <rFont val="Arial"/>
        <family val="2"/>
      </rPr>
      <t>OM3</t>
    </r>
    <r>
      <rPr>
        <sz val="10"/>
        <rFont val="Arial"/>
        <family val="2"/>
      </rPr>
      <t xml:space="preserve">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לכבלים. מק"ט טלדור F40060106B.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</si>
  <si>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9 מיקרון </t>
    </r>
    <r>
      <rPr>
        <b/>
        <u/>
        <sz val="10"/>
        <rFont val="Arial"/>
        <family val="2"/>
      </rPr>
      <t>S.M</t>
    </r>
    <r>
      <rPr>
        <sz val="10"/>
        <rFont val="Arial"/>
        <family val="2"/>
      </rPr>
      <t xml:space="preserve"> בצינורית, במבנה Multi-Loose Tube. הכבל יכיל ג'ל בתוך הצינורית, ובין הצינוריות  ג'ל או חומר סופח לחות. מעטה חיצוני מוגן UV. הסיב יהיה על פי תקן G657A2. החברות : טלדור או חברה/ות אחרת/ות שייקבע/ו במכרז ייעודי לכבלים. מק"ט טלדור F70060102B.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</si>
  <si>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t>
    </r>
    <r>
      <rPr>
        <b/>
        <sz val="10"/>
        <color indexed="30"/>
        <rFont val="Arial"/>
        <family val="2"/>
      </rPr>
      <t>6</t>
    </r>
    <r>
      <rPr>
        <sz val="10"/>
        <rFont val="Arial"/>
        <family val="2"/>
      </rPr>
      <t xml:space="preserve"> סיבים בקוטר 62.5 מיקרון </t>
    </r>
    <r>
      <rPr>
        <b/>
        <u/>
        <sz val="10"/>
        <rFont val="Arial"/>
        <family val="2"/>
      </rPr>
      <t>M.M</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FM0120222B.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</si>
  <si>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t>
    </r>
    <r>
      <rPr>
        <b/>
        <sz val="10"/>
        <color indexed="30"/>
        <rFont val="Arial"/>
        <family val="2"/>
      </rPr>
      <t>6</t>
    </r>
    <r>
      <rPr>
        <sz val="10"/>
        <rFont val="Arial"/>
        <family val="2"/>
      </rPr>
      <t xml:space="preserve"> סיבים בקוטר 50 מיקרון M.M </t>
    </r>
    <r>
      <rPr>
        <b/>
        <u/>
        <sz val="10"/>
        <rFont val="Arial"/>
        <family val="2"/>
      </rPr>
      <t>OM4</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FM0120224B.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</si>
  <si>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t>
    </r>
    <r>
      <rPr>
        <b/>
        <sz val="10"/>
        <color indexed="30"/>
        <rFont val="Arial"/>
        <family val="2"/>
      </rPr>
      <t>6</t>
    </r>
    <r>
      <rPr>
        <sz val="10"/>
        <rFont val="Arial"/>
        <family val="2"/>
      </rPr>
      <t xml:space="preserve"> סיבים בקוטר 50 מיקרון M.M </t>
    </r>
    <r>
      <rPr>
        <b/>
        <u/>
        <sz val="10"/>
        <rFont val="Arial"/>
        <family val="2"/>
      </rPr>
      <t>OM3</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מוגן UV. סיב S.M יהיה על פי תקן G657A2.  החברות : טלדור או חברה/ות אחרת/ות שייקבע/ו במכרז ייעודי לכבלים. מק"ט טלדור FM0120223B.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</si>
  <si>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62.5 מיקרון </t>
    </r>
    <r>
      <rPr>
        <b/>
        <u/>
        <sz val="10"/>
        <rFont val="Arial"/>
        <family val="2"/>
      </rPr>
      <t>M.M</t>
    </r>
    <r>
      <rPr>
        <sz val="10"/>
        <rFont val="Arial"/>
        <family val="2"/>
      </rPr>
      <t xml:space="preserve"> בצינורית, במבנה Multi-Loose Tube. הכבל יכיל ג'ל בתוך הצינורית, ובין  הצינוריות ג'ל או חומר סופח לחות. מעטה חיצוני בעל </t>
    </r>
    <r>
      <rPr>
        <b/>
        <sz val="10"/>
        <rFont val="Arial"/>
        <family val="2"/>
      </rPr>
      <t>שריון פלדה</t>
    </r>
    <r>
      <rPr>
        <sz val="10"/>
        <rFont val="Arial"/>
        <family val="2"/>
      </rPr>
      <t xml:space="preserve"> גלית מוגן UV. כולל </t>
    </r>
    <r>
      <rPr>
        <b/>
        <sz val="10"/>
        <rFont val="Arial"/>
        <family val="2"/>
      </rPr>
      <t xml:space="preserve">תיל נושא </t>
    </r>
    <r>
      <rPr>
        <sz val="10"/>
        <rFont val="Arial"/>
        <family val="2"/>
      </rPr>
      <t>אינטגרלי (Figure 8). החברות : טלדור או חברה/ות אחרת/ות שייקבע/ו במכרז ייעודי לכבלים. מק"ט טלדור F60060148B.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</si>
  <si>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50 מיקרון  M.M </t>
    </r>
    <r>
      <rPr>
        <b/>
        <u/>
        <sz val="10"/>
        <rFont val="Arial"/>
        <family val="2"/>
      </rPr>
      <t>OM4</t>
    </r>
    <r>
      <rPr>
        <sz val="10"/>
        <rFont val="Arial"/>
        <family val="2"/>
      </rPr>
      <t xml:space="preserve"> בצינורית, במבנה Multi-Loose Tube. הכבל יכיל ג'ל בתוך הצינורית, ובין  הצינוריות ג'ל או חומר סופח לחות. מעטה חיצוני בעל</t>
    </r>
    <r>
      <rPr>
        <b/>
        <u/>
        <sz val="10"/>
        <rFont val="Arial"/>
        <family val="2"/>
      </rPr>
      <t xml:space="preserve"> </t>
    </r>
    <r>
      <rPr>
        <b/>
        <sz val="10"/>
        <rFont val="Arial"/>
        <family val="2"/>
      </rPr>
      <t>שריון פלדה</t>
    </r>
    <r>
      <rPr>
        <sz val="10"/>
        <rFont val="Arial"/>
        <family val="2"/>
      </rPr>
      <t xml:space="preserve"> גלית מוגן UV. </t>
    </r>
    <r>
      <rPr>
        <b/>
        <sz val="10"/>
        <rFont val="Arial"/>
        <family val="2"/>
      </rPr>
      <t>כולל תיל נושא</t>
    </r>
    <r>
      <rPr>
        <sz val="10"/>
        <rFont val="Arial"/>
        <family val="2"/>
      </rPr>
      <t xml:space="preserve"> אינטגרלי (Figure 8). החברות : טלדור או חברה/ות אחרת/ות שייקבע/ו במכרז ייעודי לכבלים. מק"ט טלדור F30060104B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</si>
  <si>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50 מיקרון M.M </t>
    </r>
    <r>
      <rPr>
        <b/>
        <u/>
        <sz val="10"/>
        <rFont val="Arial"/>
        <family val="2"/>
      </rPr>
      <t>OM3</t>
    </r>
    <r>
      <rPr>
        <sz val="10"/>
        <rFont val="Arial"/>
        <family val="2"/>
      </rPr>
      <t xml:space="preserve"> בצינורית, במבנה Multi-Loose Tube. הכבל יכיל ג'ל בתוך הצינורית, ובין  הצינוריות  ג'ל או חומר סופח לחות. מעטה חיצוני בעל </t>
    </r>
    <r>
      <rPr>
        <b/>
        <sz val="10"/>
        <rFont val="Arial"/>
        <family val="2"/>
      </rPr>
      <t>שריון פלדה</t>
    </r>
    <r>
      <rPr>
        <sz val="10"/>
        <rFont val="Arial"/>
        <family val="2"/>
      </rPr>
      <t xml:space="preserve"> גלית מוגן UV. כולל </t>
    </r>
    <r>
      <rPr>
        <b/>
        <sz val="10"/>
        <rFont val="Arial"/>
        <family val="2"/>
      </rPr>
      <t>תיל נושא</t>
    </r>
    <r>
      <rPr>
        <sz val="10"/>
        <rFont val="Arial"/>
        <family val="2"/>
      </rPr>
      <t xml:space="preserve"> אינטגרלי (Figure 8). החברות : טלדור או חברה/ות אחרת/ות שייקבע/ו במכרז ייעודי לכבלים. מק"ט טלדור F40060107B.</t>
    </r>
  </si>
  <si>
    <r>
      <t xml:space="preserve">כבל אופטי להתקנה </t>
    </r>
    <r>
      <rPr>
        <b/>
        <u/>
        <sz val="10"/>
        <rFont val="Arial"/>
        <family val="2"/>
      </rPr>
      <t>חיצונית</t>
    </r>
    <r>
      <rPr>
        <sz val="10"/>
        <rFont val="Arial"/>
        <family val="2"/>
      </rPr>
      <t xml:space="preserve"> עבור תת"ק ועילי </t>
    </r>
    <r>
      <rPr>
        <b/>
        <sz val="10"/>
        <color indexed="30"/>
        <rFont val="Arial"/>
        <family val="2"/>
      </rPr>
      <t>6</t>
    </r>
    <r>
      <rPr>
        <sz val="10"/>
        <rFont val="Arial"/>
        <family val="2"/>
      </rPr>
      <t xml:space="preserve"> סיבים בקוטר 9 מיקרון </t>
    </r>
    <r>
      <rPr>
        <b/>
        <u/>
        <sz val="10"/>
        <rFont val="Arial"/>
        <family val="2"/>
      </rPr>
      <t>S.M</t>
    </r>
    <r>
      <rPr>
        <sz val="10"/>
        <rFont val="Arial"/>
        <family val="2"/>
      </rPr>
      <t xml:space="preserve"> בצינורית, במבנה Multi-Loose Tube. הכבל יכיל ג'ל בתוך הצינורית, ובין הצינוריות  ג'ל או חומר סופח לחות. מעטה חיצוני בעל </t>
    </r>
    <r>
      <rPr>
        <b/>
        <sz val="10"/>
        <rFont val="Arial"/>
        <family val="2"/>
      </rPr>
      <t xml:space="preserve">שריון פלדה </t>
    </r>
    <r>
      <rPr>
        <sz val="10"/>
        <rFont val="Arial"/>
        <family val="2"/>
      </rPr>
      <t xml:space="preserve">גלית מוגן UV. כולל </t>
    </r>
    <r>
      <rPr>
        <b/>
        <sz val="10"/>
        <rFont val="Arial"/>
        <family val="2"/>
      </rPr>
      <t>תיל נושא</t>
    </r>
    <r>
      <rPr>
        <sz val="10"/>
        <rFont val="Arial"/>
        <family val="2"/>
      </rPr>
      <t xml:space="preserve"> אינטגרלי (Figure 8). הסיב יהיה על פי תקן G657A2.  החברות : טלדור או חברה/ות אחרת/ות שייקבע/ו במכרז ייעודי לכבלים. מק"ט טלדור F70060103B.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</si>
  <si>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6 סיבים בקוטר 62.5 מיקרון </t>
    </r>
    <r>
      <rPr>
        <b/>
        <sz val="10"/>
        <rFont val="Arial"/>
        <family val="2"/>
      </rPr>
      <t>M.M</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t>
    </r>
    <r>
      <rPr>
        <b/>
        <sz val="10"/>
        <rFont val="Arial"/>
        <family val="2"/>
      </rPr>
      <t xml:space="preserve">שריון פלדה </t>
    </r>
    <r>
      <rPr>
        <sz val="10"/>
        <rFont val="Arial"/>
        <family val="2"/>
      </rPr>
      <t xml:space="preserve">גלית מוגן UV. כולל תיל </t>
    </r>
    <r>
      <rPr>
        <b/>
        <sz val="10"/>
        <rFont val="Arial"/>
        <family val="2"/>
      </rPr>
      <t xml:space="preserve">נושא אינטגרלי </t>
    </r>
    <r>
      <rPr>
        <sz val="10"/>
        <rFont val="Arial"/>
        <family val="2"/>
      </rPr>
      <t>(Figure 8). סיב S.M יהיה על פי תקן G657A2.   החברות : טלדור או חברה/ות אחרת/ות שייקבע/ו במכרז ייעודי לכבלים. מק"ט טלדור FM0120225B.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</si>
  <si>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6 סיבים בקוטר 50 מיקרון M.M </t>
    </r>
    <r>
      <rPr>
        <b/>
        <u/>
        <sz val="10"/>
        <rFont val="Arial"/>
        <family val="2"/>
      </rPr>
      <t>OM4</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t>
    </r>
    <r>
      <rPr>
        <b/>
        <sz val="10"/>
        <rFont val="Arial"/>
        <family val="2"/>
      </rPr>
      <t>שריון פלדה</t>
    </r>
    <r>
      <rPr>
        <sz val="10"/>
        <rFont val="Arial"/>
        <family val="2"/>
      </rPr>
      <t xml:space="preserve"> גלית מוגן UV. כולל </t>
    </r>
    <r>
      <rPr>
        <b/>
        <sz val="10"/>
        <rFont val="Arial"/>
        <family val="2"/>
      </rPr>
      <t>תיל נושא</t>
    </r>
    <r>
      <rPr>
        <sz val="10"/>
        <rFont val="Arial"/>
        <family val="2"/>
      </rPr>
      <t xml:space="preserve"> אינטגרלי (Figure 8). סיב S.M יהיה על פי תקן G657A2.  החברות : טלדור או חברה/ות אחרת/ות שייקבע/ו במכרז ייעודי לכבלים. מק"ט טלדור FM0120226B</t>
    </r>
  </si>
  <si>
    <r>
      <t xml:space="preserve">כבל אופטי </t>
    </r>
    <r>
      <rPr>
        <b/>
        <u/>
        <sz val="10"/>
        <rFont val="Arial"/>
        <family val="2"/>
      </rPr>
      <t>משולב</t>
    </r>
    <r>
      <rPr>
        <sz val="10"/>
        <rFont val="Arial"/>
        <family val="2"/>
      </rPr>
      <t xml:space="preserve"> להתקנה </t>
    </r>
    <r>
      <rPr>
        <b/>
        <u/>
        <sz val="10"/>
        <rFont val="Arial"/>
        <family val="2"/>
      </rPr>
      <t>חיצונית</t>
    </r>
    <r>
      <rPr>
        <sz val="10"/>
        <rFont val="Arial"/>
        <family val="2"/>
      </rPr>
      <t xml:space="preserve"> עבור תשתית עילית ותת"ק המכיל 6 סיבים בקוטר 50 מיקרון M.M </t>
    </r>
    <r>
      <rPr>
        <b/>
        <u/>
        <sz val="10"/>
        <rFont val="Arial"/>
        <family val="2"/>
      </rPr>
      <t>OM3</t>
    </r>
    <r>
      <rPr>
        <sz val="10"/>
        <rFont val="Arial"/>
        <family val="2"/>
      </rPr>
      <t xml:space="preserve"> ו-6 סיבים בקוטר 9 מיקרון S.M. בנוי במבנה Multi-Loose Tube: כל 6 סיבים במעטה 250 מיקרון בצינורית נפרדת. הכבל יכיל ג'ל בתוך הצינורית ובין הצינוריות  ג'ל או חומר סופח לחות. מעטה חיצוני בעל </t>
    </r>
    <r>
      <rPr>
        <b/>
        <sz val="10"/>
        <rFont val="Arial"/>
        <family val="2"/>
      </rPr>
      <t xml:space="preserve">שריון פלדה </t>
    </r>
    <r>
      <rPr>
        <sz val="10"/>
        <rFont val="Arial"/>
        <family val="2"/>
      </rPr>
      <t xml:space="preserve">גלית מוגן UV. כולל </t>
    </r>
    <r>
      <rPr>
        <b/>
        <sz val="10"/>
        <rFont val="Arial"/>
        <family val="2"/>
      </rPr>
      <t>תיל נושא</t>
    </r>
    <r>
      <rPr>
        <sz val="10"/>
        <rFont val="Arial"/>
        <family val="2"/>
      </rPr>
      <t xml:space="preserve"> אינטגרלי (Figure 8). סיב S.M יהיה על פי תקן G657A2.  החברות : טלדור או חברה/ות אחרת/ות שייקבע/ו במכרז ייעודי לכבלים. מק"ט טלדור FM0120227B.</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</si>
  <si>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62.5 מיקרון </t>
    </r>
    <r>
      <rPr>
        <b/>
        <u/>
        <sz val="10"/>
        <rFont val="Arial"/>
        <family val="2"/>
      </rPr>
      <t>M.M</t>
    </r>
    <r>
      <rPr>
        <sz val="10"/>
        <rFont val="Arial"/>
        <family val="2"/>
      </rPr>
      <t xml:space="preserve">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</si>
  <si>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50 מיקרון M.M </t>
    </r>
    <r>
      <rPr>
        <b/>
        <u/>
        <sz val="10"/>
        <rFont val="Arial"/>
        <family val="2"/>
      </rPr>
      <t>OM4</t>
    </r>
    <r>
      <rPr>
        <sz val="10"/>
        <rFont val="Arial"/>
        <family val="2"/>
      </rPr>
      <t xml:space="preserve">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</si>
  <si>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50 מיקרון M.M </t>
    </r>
    <r>
      <rPr>
        <b/>
        <u/>
        <sz val="10"/>
        <rFont val="Arial"/>
        <family val="2"/>
      </rPr>
      <t>OM3</t>
    </r>
    <r>
      <rPr>
        <sz val="10"/>
        <rFont val="Arial"/>
        <family val="2"/>
      </rPr>
      <t xml:space="preserve">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t>
    </r>
  </si>
  <si>
    <r>
      <rPr>
        <b/>
        <u/>
        <sz val="10"/>
        <rFont val="Arial"/>
        <family val="2"/>
      </rPr>
      <t>תוספת</t>
    </r>
    <r>
      <rPr>
        <sz val="10"/>
        <rFont val="Arial"/>
        <family val="2"/>
      </rPr>
      <t xml:space="preserve"> עבור מנה הכוללת </t>
    </r>
    <r>
      <rPr>
        <b/>
        <sz val="10"/>
        <color indexed="30"/>
        <rFont val="Arial"/>
        <family val="2"/>
      </rPr>
      <t>6</t>
    </r>
    <r>
      <rPr>
        <sz val="10"/>
        <rFont val="Arial"/>
        <family val="2"/>
      </rPr>
      <t xml:space="preserve"> סיבי 9 מיקרון </t>
    </r>
    <r>
      <rPr>
        <b/>
        <u/>
        <sz val="10"/>
        <rFont val="Arial"/>
        <family val="2"/>
      </rPr>
      <t>S.M</t>
    </r>
    <r>
      <rPr>
        <sz val="10"/>
        <rFont val="Arial"/>
        <family val="2"/>
      </rPr>
      <t xml:space="preserve"> בצינורית לכבלים  להתקנה חיצונית הנזכרים בסעיפים שלעיל,  הספק יתחייב להוסיף לכבל מספר מנות ללא הגבלה, מספר המנות יקבע ע"י נציג המשרד בהתאם לצרכיו.הכבל יכיל ג'ל בתוך הצינורית ובין הצינוריות ג'ל או חומר סופח לחות, הסיב יהיה על פי תקן G657A2. החברות : טלדור או חברה/ות אחרת/ות שייקבע/ו במכרז ייעודי לכבלים. </t>
    </r>
  </si>
  <si>
    <r>
      <t xml:space="preserve">כבל  אופטי </t>
    </r>
    <r>
      <rPr>
        <b/>
        <u/>
        <sz val="10"/>
        <rFont val="Arial"/>
        <family val="2"/>
      </rPr>
      <t>משוריין</t>
    </r>
    <r>
      <rPr>
        <sz val="10"/>
        <rFont val="Arial"/>
        <family val="2"/>
      </rPr>
      <t xml:space="preserve"> עבור הילוך גבוה </t>
    </r>
    <r>
      <rPr>
        <b/>
        <sz val="10"/>
        <color indexed="30"/>
        <rFont val="Arial"/>
        <family val="2"/>
      </rPr>
      <t>36</t>
    </r>
    <r>
      <rPr>
        <sz val="10"/>
        <rFont val="Arial"/>
        <family val="2"/>
      </rPr>
      <t xml:space="preserve"> סיבים :  6 סיבים בצינורית  מסוג </t>
    </r>
    <r>
      <rPr>
        <b/>
        <u/>
        <sz val="10"/>
        <rFont val="Arial"/>
        <family val="2"/>
      </rPr>
      <t>S.M</t>
    </r>
    <r>
      <rPr>
        <sz val="10"/>
        <rFont val="Arial"/>
        <family val="2"/>
      </rPr>
      <t xml:space="preserve"> .הסיב יהיה ע"פ תקן G657A2 הכבל יסומן לכל אורכו בפס ירוק. החברות : טלדור או חברה/ות אחרת/ות שייקבע/ו במכרז ייעודי לכבלים. מק"ט  טלדור  F70360601B. </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</si>
  <si>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4</t>
    </r>
    <r>
      <rPr>
        <sz val="10"/>
        <rFont val="Arial"/>
        <family val="2"/>
      </rPr>
      <t xml:space="preserve"> סיבים  בתצורת </t>
    </r>
    <r>
      <rPr>
        <b/>
        <sz val="10"/>
        <rFont val="Arial"/>
        <family val="2"/>
      </rPr>
      <t>BREAKOUT.</t>
    </r>
    <r>
      <rPr>
        <sz val="10"/>
        <rFont val="Arial"/>
        <family val="2"/>
      </rPr>
      <t xml:space="preserve"> הסיב יהיה ע"פ תקן G657A2.החברות המאושרות: טלדור או חברה/ות אחרת/ות שייקבע/ו במכרז ייעודי לכבלים. מק"ט טלדור F70040415B.</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</si>
  <si>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8</t>
    </r>
    <r>
      <rPr>
        <sz val="10"/>
        <rFont val="Arial"/>
        <family val="2"/>
      </rPr>
      <t xml:space="preserve"> סיבים  בתצורת </t>
    </r>
    <r>
      <rPr>
        <b/>
        <sz val="10"/>
        <rFont val="Arial"/>
        <family val="2"/>
      </rPr>
      <t>BREAKOUT.</t>
    </r>
    <r>
      <rPr>
        <sz val="10"/>
        <rFont val="Arial"/>
        <family val="2"/>
      </rPr>
      <t xml:space="preserve"> הסיב יהיה ע"פ תקן G657A2 החברות המאושרות: טלדור או חברה/ות אחרת/ות שייקבע/ו במכרז ייעודי לכבלים. מק"ט טלדור F70080801B.</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</si>
  <si>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12</t>
    </r>
    <r>
      <rPr>
        <sz val="10"/>
        <rFont val="Arial"/>
        <family val="2"/>
      </rPr>
      <t xml:space="preserve"> סיבים  בתצורת </t>
    </r>
    <r>
      <rPr>
        <b/>
        <sz val="10"/>
        <rFont val="Arial"/>
        <family val="2"/>
      </rPr>
      <t>BREAKOUT.</t>
    </r>
    <r>
      <rPr>
        <sz val="10"/>
        <rFont val="Arial"/>
        <family val="2"/>
      </rPr>
      <t xml:space="preserve"> הסיב יהיה ע"פ תקן G657A2 החברות המאושרות: טלדור או חברה/ות אחרת/ות שייקבע/ו במכרז ייעודי לכבלים. מק"ט טלדור F70121204B.</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</si>
  <si>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4</t>
    </r>
    <r>
      <rPr>
        <sz val="10"/>
        <rFont val="Arial"/>
        <family val="2"/>
      </rPr>
      <t xml:space="preserve"> סיבים  בתצורת</t>
    </r>
    <r>
      <rPr>
        <b/>
        <sz val="10"/>
        <color indexed="30"/>
        <rFont val="Arial"/>
        <family val="2"/>
      </rPr>
      <t xml:space="preserve"> </t>
    </r>
    <r>
      <rPr>
        <b/>
        <sz val="10"/>
        <rFont val="Arial"/>
        <family val="2"/>
      </rPr>
      <t>Tight distribution</t>
    </r>
    <r>
      <rPr>
        <sz val="10"/>
        <rFont val="Arial"/>
        <family val="2"/>
      </rPr>
      <t>. הסיב יהיה ע"פ תקן G657A2 החברות המאושרות: טלדור או חברה/ות אחרת/ות שייקבע/ו במכרז ייעודי לכבלים. מק"ט טלדור F70040408B.</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</si>
  <si>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8</t>
    </r>
    <r>
      <rPr>
        <sz val="10"/>
        <rFont val="Arial"/>
        <family val="2"/>
      </rPr>
      <t xml:space="preserve"> סיבים  בתצורת </t>
    </r>
    <r>
      <rPr>
        <b/>
        <sz val="10"/>
        <rFont val="Arial"/>
        <family val="2"/>
      </rPr>
      <t>Tight distribution</t>
    </r>
    <r>
      <rPr>
        <sz val="10"/>
        <rFont val="Arial"/>
        <family val="2"/>
      </rPr>
      <t>. הסיב יהיה ע"פ תקן G657A2 החברות המאושרות: טלדור או חברה/ות אחרת/ות שייקבע/ו במכרז ייעודי לכבלים. מק"ט טלדור F70080801B.</t>
    </r>
  </si>
  <si>
    <r>
      <t xml:space="preserve">כבל אופטי </t>
    </r>
    <r>
      <rPr>
        <b/>
        <u/>
        <sz val="10"/>
        <rFont val="Arial"/>
        <family val="2"/>
      </rPr>
      <t>טקטי</t>
    </r>
    <r>
      <rPr>
        <sz val="10"/>
        <rFont val="Arial"/>
        <family val="2"/>
      </rPr>
      <t xml:space="preserve"> </t>
    </r>
    <r>
      <rPr>
        <b/>
        <u/>
        <sz val="10"/>
        <rFont val="Arial"/>
        <family val="2"/>
      </rPr>
      <t>S.M</t>
    </r>
    <r>
      <rPr>
        <sz val="10"/>
        <rFont val="Arial"/>
        <family val="2"/>
      </rPr>
      <t xml:space="preserve"> על פי המוגדר במפרט הטכני  </t>
    </r>
    <r>
      <rPr>
        <b/>
        <sz val="10"/>
        <color indexed="30"/>
        <rFont val="Arial"/>
        <family val="2"/>
      </rPr>
      <t>12</t>
    </r>
    <r>
      <rPr>
        <sz val="10"/>
        <rFont val="Arial"/>
        <family val="2"/>
      </rPr>
      <t xml:space="preserve"> סיבים  בתצורת </t>
    </r>
    <r>
      <rPr>
        <b/>
        <sz val="10"/>
        <rFont val="Arial"/>
        <family val="2"/>
      </rPr>
      <t>Tight distribution</t>
    </r>
    <r>
      <rPr>
        <sz val="10"/>
        <rFont val="Arial"/>
        <family val="2"/>
      </rPr>
      <t>. הסיב יהיה ע"פ תקן G657A2 החברות המאושרות: טלדור או חברה/ות אחרת/ות שייקבע/ו במכרז ייעודי לכבלים. מק"ט טלדור F70121204B.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</si>
  <si>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4</t>
    </r>
    <r>
      <rPr>
        <sz val="10"/>
        <rFont val="Arial"/>
        <family val="2"/>
      </rPr>
      <t xml:space="preserve"> סיבים </t>
    </r>
    <r>
      <rPr>
        <b/>
        <u/>
        <sz val="10"/>
        <rFont val="Arial"/>
        <family val="2"/>
      </rPr>
      <t>M.M</t>
    </r>
    <r>
      <rPr>
        <sz val="10"/>
        <rFont val="Arial"/>
        <family val="2"/>
      </rPr>
      <t xml:space="preserve"> 62.5 בתצורת </t>
    </r>
    <r>
      <rPr>
        <b/>
        <sz val="10"/>
        <rFont val="Arial"/>
        <family val="2"/>
      </rPr>
      <t>BREAKOUT.</t>
    </r>
    <r>
      <rPr>
        <sz val="10"/>
        <rFont val="Arial"/>
        <family val="2"/>
      </rPr>
      <t xml:space="preserve"> החברות המאושרות: טלדור או חברה/ות אחרת/ות שייקבע/ו במכרז ייעודי לכבלים. מק"ט טלדור F60040423B.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</si>
  <si>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8</t>
    </r>
    <r>
      <rPr>
        <sz val="10"/>
        <rFont val="Arial"/>
        <family val="2"/>
      </rPr>
      <t xml:space="preserve"> סיבים </t>
    </r>
    <r>
      <rPr>
        <b/>
        <u/>
        <sz val="10"/>
        <rFont val="Arial"/>
        <family val="2"/>
      </rPr>
      <t>M.M</t>
    </r>
    <r>
      <rPr>
        <sz val="10"/>
        <rFont val="Arial"/>
        <family val="2"/>
      </rPr>
      <t xml:space="preserve"> 62.5 בתצורת </t>
    </r>
    <r>
      <rPr>
        <b/>
        <sz val="10"/>
        <rFont val="Arial"/>
        <family val="2"/>
      </rPr>
      <t>BREAKOUT.</t>
    </r>
    <r>
      <rPr>
        <sz val="10"/>
        <rFont val="Arial"/>
        <family val="2"/>
      </rPr>
      <t xml:space="preserve"> החברות המאושרות: טלדור או חברה/ות אחרת/ות שייקבע/ו במכרז ייעודי לכבלים. מק"ט טלדור F60080820B.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</si>
  <si>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12</t>
    </r>
    <r>
      <rPr>
        <sz val="10"/>
        <rFont val="Arial"/>
        <family val="2"/>
      </rPr>
      <t xml:space="preserve"> סיבים </t>
    </r>
    <r>
      <rPr>
        <b/>
        <u/>
        <sz val="10"/>
        <rFont val="Arial"/>
        <family val="2"/>
      </rPr>
      <t>M.M</t>
    </r>
    <r>
      <rPr>
        <sz val="10"/>
        <rFont val="Arial"/>
        <family val="2"/>
      </rPr>
      <t xml:space="preserve"> 62.5 בתצורת </t>
    </r>
    <r>
      <rPr>
        <b/>
        <sz val="10"/>
        <rFont val="Arial"/>
        <family val="2"/>
      </rPr>
      <t>BREAKOUT.</t>
    </r>
    <r>
      <rPr>
        <sz val="10"/>
        <rFont val="Arial"/>
        <family val="2"/>
      </rPr>
      <t xml:space="preserve"> החברות המאושרות: טלדור או חברה/ות אחרת/ות שייקבע/ו במכרז ייעודי לכבלים. מק"ט טלדור F60121235B.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</si>
  <si>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4</t>
    </r>
    <r>
      <rPr>
        <sz val="10"/>
        <rFont val="Arial"/>
        <family val="2"/>
      </rPr>
      <t xml:space="preserve"> סיבים </t>
    </r>
    <r>
      <rPr>
        <b/>
        <u/>
        <sz val="10"/>
        <rFont val="Arial"/>
        <family val="2"/>
      </rPr>
      <t>M.M</t>
    </r>
    <r>
      <rPr>
        <sz val="10"/>
        <rFont val="Arial"/>
        <family val="2"/>
      </rPr>
      <t xml:space="preserve"> 62.5 בתצורת </t>
    </r>
    <r>
      <rPr>
        <b/>
        <sz val="10"/>
        <rFont val="Arial"/>
        <family val="2"/>
      </rPr>
      <t>Tight distribution</t>
    </r>
    <r>
      <rPr>
        <sz val="10"/>
        <rFont val="Arial"/>
        <family val="2"/>
      </rPr>
      <t>. החברות המאושרות: טלדור או חברה/ות אחרת/ות שייקבע/ו במכרז ייעודי לכבלים. מק"ט טלדור F60040407B.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</si>
  <si>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8</t>
    </r>
    <r>
      <rPr>
        <sz val="10"/>
        <rFont val="Arial"/>
        <family val="2"/>
      </rPr>
      <t xml:space="preserve"> סיבים </t>
    </r>
    <r>
      <rPr>
        <b/>
        <u/>
        <sz val="10"/>
        <rFont val="Arial"/>
        <family val="2"/>
      </rPr>
      <t>M.M</t>
    </r>
    <r>
      <rPr>
        <sz val="10"/>
        <rFont val="Arial"/>
        <family val="2"/>
      </rPr>
      <t xml:space="preserve"> 62.5 בתצורת </t>
    </r>
    <r>
      <rPr>
        <b/>
        <sz val="10"/>
        <rFont val="Arial"/>
        <family val="2"/>
      </rPr>
      <t>Tight distribution</t>
    </r>
    <r>
      <rPr>
        <sz val="10"/>
        <rFont val="Arial"/>
        <family val="2"/>
      </rPr>
      <t>. החברות המאושרות: טלדור או חברה/ות אחרת/ות שייקבע/ו במכרז ייעודי לכבלים. מק"ט טלדור F60080816B.</t>
    </r>
  </si>
  <si>
    <r>
      <t xml:space="preserve">כבל </t>
    </r>
    <r>
      <rPr>
        <b/>
        <u/>
        <sz val="10"/>
        <rFont val="Arial"/>
        <family val="2"/>
      </rPr>
      <t>טקטי</t>
    </r>
    <r>
      <rPr>
        <sz val="10"/>
        <rFont val="Arial"/>
        <family val="2"/>
      </rPr>
      <t xml:space="preserve"> על פי המוגדר במפרט הטכני </t>
    </r>
    <r>
      <rPr>
        <b/>
        <sz val="10"/>
        <color indexed="30"/>
        <rFont val="Arial"/>
        <family val="2"/>
      </rPr>
      <t>12</t>
    </r>
    <r>
      <rPr>
        <sz val="10"/>
        <rFont val="Arial"/>
        <family val="2"/>
      </rPr>
      <t xml:space="preserve"> סיבים </t>
    </r>
    <r>
      <rPr>
        <b/>
        <u/>
        <sz val="10"/>
        <rFont val="Arial"/>
        <family val="2"/>
      </rPr>
      <t>M.M</t>
    </r>
    <r>
      <rPr>
        <sz val="10"/>
        <rFont val="Arial"/>
        <family val="2"/>
      </rPr>
      <t xml:space="preserve"> 62.5 בתצורת </t>
    </r>
    <r>
      <rPr>
        <b/>
        <sz val="10"/>
        <rFont val="Arial"/>
        <family val="2"/>
      </rPr>
      <t>Tight distribution</t>
    </r>
    <r>
      <rPr>
        <sz val="10"/>
        <rFont val="Arial"/>
        <family val="2"/>
      </rPr>
      <t>. החברות המאושרות: טלדור או חברה/ות אחרת/ות שייקבע/ו במכרז ייעודי לכבלים. מק"ט טלדור F60121230B.</t>
    </r>
  </si>
  <si>
    <t>FC/SC</t>
  </si>
  <si>
    <t>B.B</t>
  </si>
  <si>
    <r>
      <rPr>
        <b/>
        <u/>
        <sz val="10"/>
        <rFont val="Arial"/>
        <family val="2"/>
      </rPr>
      <t>ארון פוליאסטר</t>
    </r>
    <r>
      <rPr>
        <sz val="10"/>
        <rFont val="Arial"/>
        <family val="2"/>
      </rPr>
      <t xml:space="preserve"> בגודל על פי הגדרת המזמין כלהלן:
תוצרת </t>
    </r>
    <r>
      <rPr>
        <b/>
        <sz val="10"/>
        <rFont val="Arial"/>
        <family val="2"/>
      </rPr>
      <t>אורלייט</t>
    </r>
    <r>
      <rPr>
        <sz val="10"/>
        <rFont val="Arial"/>
        <family val="2"/>
      </rPr>
      <t xml:space="preserve"> דגם ORM-652 במידות</t>
    </r>
    <r>
      <rPr>
        <b/>
        <sz val="10"/>
        <rFont val="Arial"/>
        <family val="2"/>
      </rPr>
      <t xml:space="preserve"> 230*500*600 </t>
    </r>
    <r>
      <rPr>
        <sz val="10"/>
        <rFont val="Arial"/>
        <family val="2"/>
      </rPr>
      <t xml:space="preserve">או תוצרת </t>
    </r>
    <r>
      <rPr>
        <b/>
        <sz val="10"/>
        <rFont val="Arial"/>
        <family val="2"/>
      </rPr>
      <t>ארקו ענבר</t>
    </r>
    <r>
      <rPr>
        <sz val="10"/>
        <rFont val="Arial"/>
        <family val="2"/>
      </rPr>
      <t xml:space="preserve"> דגם פולירל C57 במידות</t>
    </r>
    <r>
      <rPr>
        <b/>
        <sz val="10"/>
        <rFont val="Arial"/>
        <family val="2"/>
      </rPr>
      <t xml:space="preserve"> 300*500*750 </t>
    </r>
    <r>
      <rPr>
        <sz val="10"/>
        <rFont val="Arial"/>
        <family val="2"/>
      </rPr>
      <t xml:space="preserve">או תוצרת אורלייט דגם PLT-2 בגודל 231*701*521 או תוצרת ארקו ענבר דגם פולירל 640 במידות 255*467*667  או תוצרת אורלייט דגם ORM-542 בגודל 200*400*500  או תוצרת ארקו ענבר דגם פולירל 440 בגודל 205*467*467 או תוצרת אורלייט דגם ORB-432 בגודל 200*300*400 . כל הארונות יכללו את כל המרכיבים הבאים: גב עץ, ידית נעילה,מנעול חצי צילנדר דגם בזק, ופס הארקות תיקני כולל ביצוע פתחים ייעודיים לצנרת בגוף הארונית וכן ביצוע חדירה למבנה וכל האביזרים הדרושים 
</t>
    </r>
  </si>
  <si>
    <r>
      <rPr>
        <b/>
        <u/>
        <sz val="10"/>
        <rFont val="Arial"/>
        <family val="2"/>
      </rPr>
      <t>ארונית פוליסטר</t>
    </r>
    <r>
      <rPr>
        <sz val="10"/>
        <rFont val="Arial"/>
        <family val="2"/>
      </rPr>
      <t xml:space="preserve"> בגודל </t>
    </r>
    <r>
      <rPr>
        <b/>
        <sz val="10"/>
        <rFont val="Arial"/>
        <family val="2"/>
      </rPr>
      <t xml:space="preserve">230*500*950 </t>
    </r>
    <r>
      <rPr>
        <sz val="10"/>
        <rFont val="Arial"/>
        <family val="2"/>
      </rPr>
      <t>או</t>
    </r>
    <r>
      <rPr>
        <b/>
        <sz val="10"/>
        <rFont val="Arial"/>
        <family val="2"/>
      </rPr>
      <t xml:space="preserve"> 230*700*950</t>
    </r>
    <r>
      <rPr>
        <sz val="10"/>
        <rFont val="Arial"/>
        <family val="2"/>
      </rPr>
      <t xml:space="preserve"> על פי דרישת המזמין, דלת בגובה </t>
    </r>
    <r>
      <rPr>
        <b/>
        <sz val="10"/>
        <rFont val="Arial"/>
        <family val="2"/>
      </rPr>
      <t>63</t>
    </r>
    <r>
      <rPr>
        <sz val="10"/>
        <rFont val="Arial"/>
        <family val="2"/>
      </rPr>
      <t xml:space="preserve"> ס"מ כולל ידית נעילה צילנדר ומפתח מסטר. הארונית דגם אורלייט  OR7230 או OR7231 בהתאמה; או תוצרת ארקו ענבר דגם  FGI 00/840 או FGI 1/1100 בהתאמה. כל הארונות יכללו את כל המרכיבים הבאים: גב עץ, ידית נעילה,מנעול חצי צילנדר דגם בזק, כולל סוקל בהתאמה לגודל הארון ובגובה של 90 ס"מ או יציקת יסוד בטון (בהתאם לדרישת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r>
  </si>
  <si>
    <r>
      <rPr>
        <b/>
        <u/>
        <sz val="10"/>
        <rFont val="Arial"/>
        <family val="2"/>
      </rPr>
      <t xml:space="preserve">ארונית פוליסטר </t>
    </r>
    <r>
      <rPr>
        <sz val="10"/>
        <rFont val="Arial"/>
        <family val="2"/>
      </rPr>
      <t xml:space="preserve">
דגם </t>
    </r>
    <r>
      <rPr>
        <b/>
        <sz val="10"/>
        <rFont val="Arial"/>
        <family val="2"/>
      </rPr>
      <t>אורלייט</t>
    </r>
    <r>
      <rPr>
        <sz val="10"/>
        <rFont val="Arial"/>
        <family val="2"/>
      </rPr>
      <t xml:space="preserve"> OR2853 או תוצרת ארקו ענבר דגם VI-0 בגודל  ‏</t>
    </r>
    <r>
      <rPr>
        <b/>
        <sz val="10"/>
        <rFont val="Arial"/>
        <family val="2"/>
      </rPr>
      <t>320*465*850</t>
    </r>
    <r>
      <rPr>
        <sz val="10"/>
        <rFont val="Arial"/>
        <family val="2"/>
      </rPr>
      <t xml:space="preserve">, דלת בגובה </t>
    </r>
    <r>
      <rPr>
        <b/>
        <sz val="10"/>
        <rFont val="Arial"/>
        <family val="2"/>
      </rPr>
      <t>85 ס"מ</t>
    </r>
    <r>
      <rPr>
        <sz val="10"/>
        <rFont val="Arial"/>
        <family val="2"/>
      </rPr>
      <t xml:space="preserve">.
כל הארונות יכללו את כל המרכיבים הבאים: גב עץ, ידית נעילה,מנעול חצי צילנדר דגם בזק,כולל סוקל בהתאמה לגודל הארון ובגובה של 90 ס"מ או יציקת יסוד בטון (בהתאם 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r>
  </si>
  <si>
    <r>
      <rPr>
        <b/>
        <u/>
        <sz val="10"/>
        <rFont val="Arial"/>
        <family val="2"/>
      </rPr>
      <t>ארון פוליאסטר</t>
    </r>
    <r>
      <rPr>
        <sz val="10"/>
        <rFont val="Arial"/>
        <family val="2"/>
      </rPr>
      <t xml:space="preserve"> תוצרת חברת "ענבר"  דגם FGI 1/1100  בגודל </t>
    </r>
    <r>
      <rPr>
        <b/>
        <sz val="10"/>
        <rFont val="Arial"/>
        <family val="2"/>
      </rPr>
      <t xml:space="preserve">338*806*1100 </t>
    </r>
    <r>
      <rPr>
        <sz val="10"/>
        <rFont val="Arial"/>
        <family val="2"/>
      </rPr>
      <t xml:space="preserve">או חב' </t>
    </r>
    <r>
      <rPr>
        <b/>
        <sz val="10"/>
        <rFont val="Arial"/>
        <family val="2"/>
      </rPr>
      <t>אורלייט.</t>
    </r>
    <r>
      <rPr>
        <sz val="10"/>
        <rFont val="Arial"/>
        <family val="2"/>
      </rPr>
      <t xml:space="preserve"> 
כל הארונות יכללו את כל המרכיבים הבאים: גב עץ, ידית נעילה,מנעול חצי צילנדר דגם בזק,כולל סוקל בהתאמה לגודל הארון ובגובה של 90 ס"מ או יציקת יסוד בטון (בהתאם לדרישת הלקוח), כולל כל העבודות הנדרשות על פי תקן בזק, הוראות היצרן ובהתאם למפרט. כולל ביצוע פתחים ייעודיים לצנרת בגוף הארונית וכן ביצוע חדירה למבנה ,התאמתה לפתחים שבוצעו ואטימתה עם השחלת הכבילה. האטימה תעשה מחוץ למבנה ובתוך המיבנה. בחדירה למבנה יותקנו צינורות PVC  בגודל ובכמות ע"פ הצורך +יתירות של צינור אחד בגודל עד 4". כולל אלקטרודת הארקה ופס הארקות תיקני וכל האביזרים הדרושים. </t>
    </r>
  </si>
  <si>
    <r>
      <rPr>
        <b/>
        <u/>
        <sz val="10"/>
        <rFont val="Arial"/>
        <family val="2"/>
      </rPr>
      <t>מגשר</t>
    </r>
    <r>
      <rPr>
        <u/>
        <sz val="10"/>
        <rFont val="Arial"/>
        <family val="2"/>
      </rPr>
      <t xml:space="preserve"> </t>
    </r>
    <r>
      <rPr>
        <b/>
        <u/>
        <sz val="10"/>
        <rFont val="Arial"/>
        <family val="2"/>
      </rPr>
      <t>אופטי</t>
    </r>
    <r>
      <rPr>
        <u/>
        <sz val="10"/>
        <rFont val="Arial"/>
        <family val="2"/>
      </rPr>
      <t xml:space="preserve"> </t>
    </r>
    <r>
      <rPr>
        <b/>
        <u/>
        <sz val="10"/>
        <rFont val="Arial"/>
        <family val="2"/>
      </rPr>
      <t>כפול</t>
    </r>
    <r>
      <rPr>
        <sz val="10"/>
        <rFont val="Arial"/>
        <family val="2"/>
      </rPr>
      <t xml:space="preserve"> באורך עד </t>
    </r>
    <r>
      <rPr>
        <b/>
        <sz val="10"/>
        <color indexed="30"/>
        <rFont val="Arial"/>
        <family val="2"/>
      </rPr>
      <t>1</t>
    </r>
    <r>
      <rPr>
        <sz val="10"/>
        <rFont val="Arial"/>
        <family val="2"/>
      </rPr>
      <t xml:space="preserve">  מטר הכולל מחבר  בקצהו האחד  מסוג ST/SC/FC-UPC  בקצהו השני מסוג  ST/SC/FC-UPC בכל תצורה לפי בחירת הלקוח  - </t>
    </r>
    <r>
      <rPr>
        <b/>
        <u/>
        <sz val="10"/>
        <rFont val="Arial"/>
        <family val="2"/>
      </rPr>
      <t>MM</t>
    </r>
    <r>
      <rPr>
        <sz val="10"/>
        <rFont val="Arial"/>
        <family val="2"/>
      </rPr>
      <t xml:space="preserve"> 62.5/50. מעטה המגשר יהיה HFFR. בכל צבע ע"פ דרישת הלקוח. כדוגמת חב' פייברנט מק"ט FG6-4444UU0010HL . חברות מאושרות פייברנט קורנינג סיסטמקס ופנדוויט. </t>
    </r>
  </si>
  <si>
    <r>
      <rPr>
        <b/>
        <u/>
        <sz val="10"/>
        <rFont val="Arial"/>
        <family val="2"/>
      </rPr>
      <t>מגשר אופטי כפול</t>
    </r>
    <r>
      <rPr>
        <sz val="10"/>
        <rFont val="Arial"/>
        <family val="2"/>
      </rPr>
      <t xml:space="preserve"> כולל סימון לפי דרישת לקוח באורך עד </t>
    </r>
    <r>
      <rPr>
        <b/>
        <sz val="10"/>
        <color indexed="30"/>
        <rFont val="Arial"/>
        <family val="2"/>
      </rPr>
      <t>1</t>
    </r>
    <r>
      <rPr>
        <sz val="10"/>
        <rFont val="Arial"/>
        <family val="2"/>
      </rPr>
      <t xml:space="preserve">  מטר הכולל מחבר בקצהו האחד  מסוג ST/SC/FC-UPC  בקצהו השני מסוג  ST/SC/FC-UPC בכל תצורה לפי בחירת הלקוח  - MM </t>
    </r>
    <r>
      <rPr>
        <b/>
        <u/>
        <sz val="10"/>
        <rFont val="Arial"/>
        <family val="2"/>
      </rPr>
      <t>OM3/OM4</t>
    </r>
    <r>
      <rPr>
        <sz val="10"/>
        <rFont val="Arial"/>
        <family val="2"/>
      </rPr>
      <t>. מעטה המגשר יהיה HFFR, בכל צבע ע"פ דרישת הלקוח. כדוגמת חברת פייברנט מק"ט FGO-4444UU0010HL .חברות מאושרות פייברנט קורנינג סיסטמקס ופנדוויט.</t>
    </r>
  </si>
  <si>
    <r>
      <rPr>
        <b/>
        <u/>
        <sz val="10"/>
        <rFont val="Arial"/>
        <family val="2"/>
      </rPr>
      <t xml:space="preserve">מגשר אופטי כפול </t>
    </r>
    <r>
      <rPr>
        <sz val="10"/>
        <rFont val="Arial"/>
        <family val="2"/>
      </rPr>
      <t xml:space="preserve">כולל סימון לפי דרישת לקוח באורך עד </t>
    </r>
    <r>
      <rPr>
        <b/>
        <sz val="10"/>
        <color indexed="30"/>
        <rFont val="Arial"/>
        <family val="2"/>
      </rPr>
      <t>1</t>
    </r>
    <r>
      <rPr>
        <sz val="10"/>
        <rFont val="Arial"/>
        <family val="2"/>
      </rPr>
      <t xml:space="preserve"> מטר הכולל מחבר  בקצהו האחד ST/SC/FC-UPC  בקצהו השני ST/SC/FC-UPC  בכל תצורה לפי בחירת הלקוח  - </t>
    </r>
    <r>
      <rPr>
        <b/>
        <u/>
        <sz val="10"/>
        <rFont val="Arial"/>
        <family val="2"/>
      </rPr>
      <t>S.M.</t>
    </r>
    <r>
      <rPr>
        <sz val="10"/>
        <rFont val="Arial"/>
        <family val="2"/>
      </rPr>
      <t xml:space="preserve"> מעטה המגשר יהיה HFFR, בכל צבע ע"פ דרישת הלקוח. כדוגמת חברת פייברנט מק"ט FG7-4444UU0010HL .חברות מאושרות פייברנט קורנינג סיסטמקס ופנדוויט. </t>
    </r>
  </si>
  <si>
    <r>
      <rPr>
        <b/>
        <u/>
        <sz val="10"/>
        <rFont val="Arial"/>
        <family val="2"/>
      </rPr>
      <t xml:space="preserve">מגשר אופטי כפול </t>
    </r>
    <r>
      <rPr>
        <sz val="10"/>
        <rFont val="Arial"/>
        <family val="2"/>
      </rPr>
      <t xml:space="preserve">כולל סימון לפי דרישת לקוח באורך עד </t>
    </r>
    <r>
      <rPr>
        <b/>
        <sz val="10"/>
        <color indexed="30"/>
        <rFont val="Arial"/>
        <family val="2"/>
      </rPr>
      <t>1</t>
    </r>
    <r>
      <rPr>
        <sz val="10"/>
        <rFont val="Arial"/>
        <family val="2"/>
      </rPr>
      <t xml:space="preserve"> מטר כולל 2 מחברי  (</t>
    </r>
    <r>
      <rPr>
        <b/>
        <sz val="10"/>
        <rFont val="Arial"/>
        <family val="2"/>
      </rPr>
      <t>MTRJ/LC/VF-45/OPTI JACK</t>
    </r>
    <r>
      <rPr>
        <sz val="10"/>
        <rFont val="Arial"/>
        <family val="2"/>
      </rPr>
      <t xml:space="preserve">)  בליטוש UPC בקצה האחד ובקצה השני (MTRJ/LC/VF-45/OPTI JACK/ST/SC/FC) בליטוש UPC  בקצותיו עבור סיב </t>
    </r>
    <r>
      <rPr>
        <b/>
        <u/>
        <sz val="10"/>
        <rFont val="Arial"/>
        <family val="2"/>
      </rPr>
      <t>SM.</t>
    </r>
    <r>
      <rPr>
        <sz val="10"/>
        <rFont val="Arial"/>
        <family val="2"/>
      </rPr>
      <t xml:space="preserve"> מעטה המגשר יהיה HFFR, בכל צבע ע"פ דרישת הלקוח. כדוגמת חברת פייברנט מק"ט FG7-8888UU0010HL .חברות מאושרות פייברנט קורנינג סיסטמקס ופנדוויט.</t>
    </r>
  </si>
  <si>
    <r>
      <rPr>
        <b/>
        <u/>
        <sz val="10"/>
        <rFont val="Arial"/>
        <family val="2"/>
      </rPr>
      <t xml:space="preserve">מגשר אופטי כפול </t>
    </r>
    <r>
      <rPr>
        <sz val="10"/>
        <rFont val="Arial"/>
        <family val="2"/>
      </rPr>
      <t xml:space="preserve">כולל סימון לפי דרישת לקוח באורך עד </t>
    </r>
    <r>
      <rPr>
        <b/>
        <sz val="10"/>
        <color indexed="30"/>
        <rFont val="Arial"/>
        <family val="2"/>
      </rPr>
      <t>1</t>
    </r>
    <r>
      <rPr>
        <sz val="10"/>
        <rFont val="Arial"/>
        <family val="2"/>
      </rPr>
      <t xml:space="preserve"> מטר כולל 2 מחברי  (MTRJ/LC/VF-45/OPTI JACK)  בליטוש UPC בקצה האחד ובקצה השני (</t>
    </r>
    <r>
      <rPr>
        <b/>
        <sz val="10"/>
        <rFont val="Arial"/>
        <family val="2"/>
      </rPr>
      <t xml:space="preserve">MTRJ/LC/VF-45/OPTI </t>
    </r>
    <r>
      <rPr>
        <sz val="10"/>
        <rFont val="Arial"/>
        <family val="2"/>
      </rPr>
      <t xml:space="preserve">JACK/ST/SC/FC)בליטוש UPC  בקצותיו עבור סיב </t>
    </r>
    <r>
      <rPr>
        <b/>
        <u/>
        <sz val="10"/>
        <rFont val="Arial"/>
        <family val="2"/>
      </rPr>
      <t>MM</t>
    </r>
    <r>
      <rPr>
        <sz val="10"/>
        <rFont val="Arial"/>
        <family val="2"/>
      </rPr>
      <t xml:space="preserve"> 62.5/50//125. מעטה המגשר יהיה HFFR, בכל צבע ע"פ דרישת הלקוח. כדוגמת חב' פייברנט מק"ט FG6-8888UU0010HL .חברות מאושרות פייברנט קורנינג סיסטמקס ופנדוויט.</t>
    </r>
  </si>
  <si>
    <r>
      <rPr>
        <b/>
        <u/>
        <sz val="10"/>
        <rFont val="Arial"/>
        <family val="2"/>
      </rPr>
      <t xml:space="preserve">מגשר אופטי כפול </t>
    </r>
    <r>
      <rPr>
        <sz val="10"/>
        <rFont val="Arial"/>
        <family val="2"/>
      </rPr>
      <t xml:space="preserve">כולל סימון לפי דרישת לקוח באורך עד 1 מטר כולל 2 מחברי </t>
    </r>
    <r>
      <rPr>
        <b/>
        <sz val="10"/>
        <rFont val="Arial"/>
        <family val="2"/>
      </rPr>
      <t xml:space="preserve"> (MTRJ/LC/VF-45/OPTI JACK</t>
    </r>
    <r>
      <rPr>
        <sz val="10"/>
        <rFont val="Arial"/>
        <family val="2"/>
      </rPr>
      <t xml:space="preserve">)  בליטוש UPC בקצה האחד ובקצה השני (MTRJ/LC/VF-45/OPTI JACK/ST/SC/FC)  בליטוש UPC  בקצותיו עבור סיב MM 50/125 </t>
    </r>
    <r>
      <rPr>
        <b/>
        <u/>
        <sz val="10"/>
        <rFont val="Arial"/>
        <family val="2"/>
      </rPr>
      <t>OM3/OM4</t>
    </r>
    <r>
      <rPr>
        <sz val="10"/>
        <rFont val="Arial"/>
        <family val="2"/>
      </rPr>
      <t>. מעטה המגשר יהיה HFFR, בכל צבע ע"פ דרישת הלקוח. כדוגמת חברת פייברנט מק"ט FGO-8888UU0010HL . חברות מאושרות פייברנט קורנינג סיסטמקס</t>
    </r>
  </si>
  <si>
    <t xml:space="preserve">לבצוע עבודות אחזקה מחיר לק"מ נסיעה יהיה 1.4 ₪ </t>
  </si>
  <si>
    <t>חריג - יש לעדכן תיאור מוצר</t>
  </si>
  <si>
    <t>שעת עבודה</t>
  </si>
  <si>
    <t>שעות</t>
  </si>
  <si>
    <t>סיור</t>
  </si>
  <si>
    <t>מבצעית 30%</t>
  </si>
  <si>
    <t>מבצעית 50%</t>
  </si>
  <si>
    <t>סה"כ לתשלום ללא מע"מ</t>
  </si>
  <si>
    <t>סה"כ מע"מ</t>
  </si>
  <si>
    <t>סה"כ לתשלום כולל מע"מ</t>
  </si>
  <si>
    <t>תוספת  לאומדן</t>
  </si>
  <si>
    <t>עד 50 זוג</t>
  </si>
  <si>
    <t>מ 51 ועד 100 זוג</t>
  </si>
  <si>
    <t>מ 101 ועד 200 זוג</t>
  </si>
  <si>
    <t>עמוד 1</t>
  </si>
  <si>
    <t>2 עמודים</t>
  </si>
  <si>
    <t>מ 3 עד 6 עמודים</t>
  </si>
  <si>
    <t>מ 7 עמודים ומעלה</t>
  </si>
  <si>
    <t>בודדת</t>
  </si>
  <si>
    <t>כפולה</t>
  </si>
  <si>
    <t>פיקטל + פנל</t>
  </si>
  <si>
    <t>MM/SM</t>
  </si>
  <si>
    <t>OM3</t>
  </si>
  <si>
    <t>OM4</t>
  </si>
  <si>
    <t>LC</t>
  </si>
  <si>
    <t>נקודה קומפלט</t>
  </si>
  <si>
    <t>מעבר קיר בטון מעל 30 ס"מ</t>
  </si>
  <si>
    <t>עד 2 צול</t>
  </si>
  <si>
    <t>מ 2 עד 4</t>
  </si>
  <si>
    <t>מעל 4 צול</t>
  </si>
  <si>
    <t>מקרן</t>
  </si>
  <si>
    <t>כולל ציוד</t>
  </si>
  <si>
    <t>לא כולל ציוד</t>
  </si>
  <si>
    <t>MAAM</t>
  </si>
  <si>
    <t>לכבוד אתר 205</t>
  </si>
  <si>
    <t>לידי:יבגני קפלן</t>
  </si>
  <si>
    <t>אומדן פריסת תשתיות "מ" לחמ"י</t>
  </si>
  <si>
    <t>עלות אספקה ליחידה ₪</t>
  </si>
  <si>
    <t>עלות התקנה ליחידה ₪</t>
  </si>
  <si>
    <t>כמות</t>
  </si>
  <si>
    <t>סה"כ ליחידה ₪</t>
  </si>
  <si>
    <t>מחיר לאחר 35% הנחה</t>
  </si>
  <si>
    <t>סה"כ מחיר</t>
  </si>
  <si>
    <t>01.01.010</t>
  </si>
  <si>
    <r>
      <t xml:space="preserve">כבל אופטי להתקנה </t>
    </r>
    <r>
      <rPr>
        <sz val="10"/>
        <rFont val="Arial"/>
        <family val="2"/>
      </rPr>
      <t>פנימית המכיל 6 סיבים בקוטר 50 מיקרון M.M OM3  מותאם FTTD. הכבל HFFR מלא גם במעטה הפנימי וגם בחיצוני. צבע הכבל לפי בחירת המזמין. חברות מאושרות: טלדור, קורנינג</t>
    </r>
  </si>
  <si>
    <t>01.01.020</t>
  </si>
  <si>
    <r>
      <t xml:space="preserve">כבל אופטי להתקנה </t>
    </r>
    <r>
      <rPr>
        <sz val="10"/>
        <rFont val="Arial"/>
        <family val="2"/>
      </rPr>
      <t>פנימית המכיל 6 סיבים 9 מיקרון S.M. הכבל HFFR מלא גם במעטה הפנימי וגם בחיצוני. צבע הכבל לפי בחירת המזמין. חברות מאושרות: טלדור, קורנינג</t>
    </r>
  </si>
  <si>
    <t>01.01.030</t>
  </si>
  <si>
    <r>
      <t xml:space="preserve">כבל אופטי </t>
    </r>
    <r>
      <rPr>
        <sz val="10"/>
        <rFont val="Arial"/>
        <family val="2"/>
      </rPr>
      <t>משולב להתקנה פנימית המכיל 6 סיבים בקוטר 50 מיקרון M.M OM3 ו-6 סיבים בקוטר 9 מיקרון S.M. הכבל HFFR מלא גם במעטה הפנימי וגם בחיצוני.  צבע הכבל לפי בחירת המזמין. חברות מאושרות: טלדור, קורנינג</t>
    </r>
  </si>
  <si>
    <t>01.01.040</t>
  </si>
  <si>
    <t>תוספת עבור מנה הכוללת 6 סיבי 50 מיקרון  M.M OM3 לכבלים להתקנה פנימית הנזכרים בסעיפים שלעיל,  הספק יתחייב להוסיף לכבל מספר מנות ללא הגבלה, מספר המנות יקבע ע"י המזמין בהתאם לצרכיו. חברות מאושרות : טלדור, קורנינג</t>
  </si>
  <si>
    <t>01.01.050</t>
  </si>
  <si>
    <t>תוספת עבור מנה הכוללת 6 סיבי 9 מיקרון S.M לכבלים להתקנה פנימית הנזכרים בסעיפים שלעיל,  הספק יתחייב להוסיף לכבל מספר מנות ללא הגבלה, מספר המנות יקבע ע"י המזמין בהתאם לצרכיו. חברות  מאושרות: טלדור, קורנינג</t>
  </si>
  <si>
    <t>01.01.060</t>
  </si>
  <si>
    <r>
      <t xml:space="preserve">כבל אופטי להתקנה </t>
    </r>
    <r>
      <rPr>
        <sz val="10"/>
        <rFont val="Arial"/>
        <family val="2"/>
      </rPr>
      <t>חיצונית עבור תת"ק ועילי 6 סיבים בקוטר 50 מיקרון M.M OM3 בצינורית. הכבל יכיל ג'ל או חומר סופח לחות בתוך הצינורית ובין  הצינוריות. מעטה חיצוני מוגן UV. צבע הכבל לפי בחירת המזמין. חברות מאושרות טלדור, קורנינג</t>
    </r>
  </si>
  <si>
    <t>01.01.070</t>
  </si>
  <si>
    <r>
      <t xml:space="preserve">כבל אופטי להתקנה </t>
    </r>
    <r>
      <rPr>
        <sz val="10"/>
        <rFont val="Arial"/>
        <family val="2"/>
      </rPr>
      <t>חיצונית עבור תת"ק ועילי 6 סיבים בקוטר 9 מיקרון S.M בצינורית. הכבל יכיל ג'ל או חומר סופח לחות בתוך הצינורית ובין הצינוריות. מעטה חיצוני מוגן UV. צבע הכבל לפי בחירת המזמין. חברות מאושרות: טלדור, קורנינג</t>
    </r>
  </si>
  <si>
    <t>01.01.080</t>
  </si>
  <si>
    <r>
      <t xml:space="preserve">כבל אופטי </t>
    </r>
    <r>
      <rPr>
        <sz val="10"/>
        <rFont val="Arial"/>
        <family val="2"/>
      </rPr>
      <t>משולב להתקנה חיצונית עבור תשתית עילית ותת"ק המכיל 6 סיבים בקוטר 50 מיקרון M.M OM3 ו-6 סיבים בקוטר 9 מיקרון S.M. הכבל יכיל ג'ל או חומר סופח לחות בתוך הצינורית ובין הצינוריות. מעטה חיצוני מוגן UV. צבע הכבל לפי בחירת המזמין.  חברות מאושרות: טלדור, קורנינג</t>
    </r>
  </si>
  <si>
    <t>01.01.090</t>
  </si>
  <si>
    <r>
      <t xml:space="preserve">כבל אופטי להתקנה </t>
    </r>
    <r>
      <rPr>
        <sz val="10"/>
        <rFont val="Arial"/>
        <family val="2"/>
      </rPr>
      <t>חיצונית עבור תת"ק ועילי 6 סיבים בקוטר 50 מיקרון M.M OM3 בצינורית. הכבל יכיל ג'ל או חומר סופח לחות בתוך הצינורית ובין  הצינוריות. מעטה חיצוני בעל שריון פלדה גלית מוגן UV כולל תיל נושא אינטגרלי. צבע הכבל לפי בחירת המזמין. חברות מאושרות: טלדור, קורנינג</t>
    </r>
  </si>
  <si>
    <t>01.01.100</t>
  </si>
  <si>
    <r>
      <t xml:space="preserve">כבל אופטי להתקנה </t>
    </r>
    <r>
      <rPr>
        <sz val="10"/>
        <rFont val="Arial"/>
        <family val="2"/>
      </rPr>
      <t>חיצונית עבור תת"ק ועילי 6 סיבים בקוטר 9 מיקרון S.M בצינורית. הכבל יכיל ג'ל בתוך הצינורית ובין הצינוריות  ג'ל או חומר סופח לחות. מעטה חיצוני בעל שריון פלדה גלית מוגן UV. כולל תיל נושא אינטגרלי. צבע הכבל לפי בחירת המזמין. חברות מאושרות: טלדור, קורנינג.</t>
    </r>
  </si>
  <si>
    <t>01.01.110</t>
  </si>
  <si>
    <r>
      <t xml:space="preserve">כבל אופטי </t>
    </r>
    <r>
      <rPr>
        <sz val="10"/>
        <rFont val="Arial"/>
        <family val="2"/>
      </rPr>
      <t>משולב להתקנה חיצונית עבור תשתית עילית ותת"ק המכיל 6 סיבים בקוטר 50 מיקרון M.M OM3 ו-6 סיבים בקוטר 9 מיקרון S.M. הכבל יכיל ג'ל או חומר סופח לחות בתוך הצינורית ובין הצינוריות. מעטה חיצוני בעל שריון פלדה גלית מוגן UV. כולל תיל נושא אינטגרלי. צבע הכבל לפי בחירת המזמין.  חברות  מאושרות: טלדור, קורנינג</t>
    </r>
  </si>
  <si>
    <t>01.01.120</t>
  </si>
  <si>
    <t>תוספת עבור מנה הכוללת 6 סיבי  50 מיקרון M.M OM3 בצינורית לכבלים להתקנה חיצונית הנזכרים בסעיפים שלעיל,  הספק יתחייב להוסיף לכבל מספר מנות ללא הגבלה, מספר המנות יקבע ע"י המזמין בהתאם לצרכיו. חברות מאושרות: טלדור, קורנינג</t>
  </si>
  <si>
    <t>01.01.130</t>
  </si>
  <si>
    <t>תוספת עבור מנה הכוללת 6 סיבי 9 מיקרון S.M בצינורית לכבלים  להתקנה חיצונית הנזכרים בסעיפים שלעיל,  הספק יתחייב להוסיף לכבל מספר מנות ללא הגבלה, מספר המנות יקבע ע"י המזמין בהתאם לצרכיו.הכבל יכיל ג'ל או חומר סופח לחות בתוך הצינורית ובין הצינוריות. חברות מאושרות: טלדור, קורנינג</t>
  </si>
  <si>
    <t>01.02.10</t>
  </si>
  <si>
    <t xml:space="preserve">מחבר אופטי זכר לחיבור ישיר על סיב מסוג SC/ST/FC/LC קרמי 62.5/50 מיקרון תואם לתצורת סיב שיסופק כולל ריתוך  לסיב וכל האלמנטים/רכיבים הנדרשים לריתוכו ועיגונו. המחבר יהיה מסוג UPC.חברות המאושרות: פייברנט, קורנינג, סיסטמקס ופנדוויט. </t>
  </si>
  <si>
    <t>01.02.20</t>
  </si>
  <si>
    <t>מחבר אופטי מסוג SC/ST/FC/LC קרמי 62.5/50 מיקרון או S.M או OM3 זכר מסוג PIG TAIL (מלוטש במפעל) תואם לתצורת הסיב שיסופק כולל ריתוך לסיב וכל האלמנטים/רכיבים הנדרשים לריתוכו ועיגונו המחבר יהיה מסוג UPC. החברות המאושרות: פיברנט קורנינג סיסטמקס ופנדוויט</t>
  </si>
  <si>
    <t>01.02.30</t>
  </si>
  <si>
    <t>שקע כפול אופטי כולל מתאמי S.M או M.M 62.5/50  או OM3 או OM4 מסוג  SC/ST/FC/LC  UPC כולל מתאם פלסטיק ישר או משופע לפי הגדרת המזמין. חברות מאושרות: פייברנט, קורנינג, סיסטמקס ופנדוויט.</t>
  </si>
  <si>
    <t>01.02.40</t>
  </si>
  <si>
    <t xml:space="preserve"> שקע אופטי כפול מקודד כתום (או בכל צבע אחר שיוגדר ע"י המזמין) OM3 מותאם להתקנה בקופסאות קצה כולל מתאם פלסטיק ישר או משופע לפי הגדרת המזמין. חברה מאושרת: SENKO.</t>
  </si>
  <si>
    <t>01.02.50</t>
  </si>
  <si>
    <t xml:space="preserve"> מתאם אופטי מסוג SC/ST/FC/LC קרמי עבור 62.5/50 מיקרון או ל S.M או OM3 עבור SC/LC - מתאם כפול. חברות מאושרות: פייברנט, קורנינג, סיסטמקס ופנדוויט. </t>
  </si>
  <si>
    <t>01.02.60</t>
  </si>
  <si>
    <t>לוח ניתוב אופטי ל-  48 סיבים כולל מתאמים למחברי SC/ST/FC  MM 62.5/50  או OM3 או OM4 או SM, מגש לכבלים  ומגשי היתוך בכמות מתאימה. גובה הפנל 1U. כולל סימון ושילוט. חברות מאושרות: פייברנט, קורנינג סיסטמקס ופנדוויט, קונטק</t>
  </si>
  <si>
    <t>01.02.70</t>
  </si>
  <si>
    <t>לוח ניתוב אופטי ל- 24 סיבים (LC-24) כולל מתאמים למחברי LC  MM 62.5/50  או OM3 או OM4 או SM, מגש לכבלים ומגשי היתוך בכמות מתאימה. גובה הפנל 1U. כולל סימון ושילוט. חברות מאושרות: פייברנט, קורנינג סיסטמקס ופנדוויט .</t>
  </si>
  <si>
    <t>01.02.80</t>
  </si>
  <si>
    <t>לוח ניתוב אופטי ל- 48 סיבים (LC-48) כולל מתאמים למחברי LC  MM 62.5/50  או OM3 או OM4 או SM, מגש לכבלים ומגשי היתוך בכמות מתאימה. גובה הפנל 1U. כולל סימון ושילוט. החברות המאושרות: פייברנט, קורנינג סיסטמקס ופנדוויט.</t>
  </si>
  <si>
    <t>01.02.90</t>
  </si>
  <si>
    <t>לוח ניתוב אופטי ל-  72 סיבים (LC-72) כולל מתאמים למחברי LC  MM 62.5/50  או OM3 או OM4 או SM, מגש לכבלים ומגשי היתוך בכמות מתאימה. גובה הפנל 1U. כולל סימון ושילוט. חברות מאושרות: פייברנט, קורנינג סיסטמקס ופנדוויט.</t>
  </si>
  <si>
    <t>01.02.100</t>
  </si>
  <si>
    <t>לוח ניתוב אופטי ל-  96 סיבים (LC-96) כולל מתאמים למחברי LC  MM 62.5/50  או OM3 או OM4 או SM, מגש לכבלים ומגשי היתוך בכמות מתאימה. גובה הפנל 1U. כולל סימון ושילוט. חברות מאושרות: פייברנט, קורנינג סיסטמקס ופנדוויט.</t>
  </si>
  <si>
    <t>01.02.110</t>
  </si>
  <si>
    <t>מגש ומיכל איטום עבור קלוז'ר ל- 24 סיבים עבור התקנה חיצונית/פנימית הכולל את כל אלמנטי עיגון ומגשים. במידת הצורך הספק יספק מיכל איטום תואם לתשתית עילית. חברות מאושרות: 3M, רקם, פייברנט</t>
  </si>
  <si>
    <t>01.02.120</t>
  </si>
  <si>
    <t>מגש ומיכל איטום עבור קלוז'ר ל- 48 סיבים עבור התקנה חיצונית/פנימית הכולל את כל אלמנטי עיגון ומגשים. במידת הצורך הספק יספק מיכל איטום תואם לתשתית עילית. חברות מאושרות: 3M, רקם, פייברנט</t>
  </si>
  <si>
    <t>01.02.130</t>
  </si>
  <si>
    <t>מגש ומיכל איטום עבור קלוז'ר ל- 72 סיבים עבור התקנה חיצונית/פנימית הכולל את כל אלמנטי עיגון ומגשים. במידת הצורך הספק יספק מיכל איטום תואם לתשתית עילית. חברות מאושרות: 3M, רקם, פייברנט</t>
  </si>
  <si>
    <t>01.02.140</t>
  </si>
  <si>
    <t>מגש ומיכל איטום עבור קלוז'ר ל- 96 סיבים עבור התקנה חיצונית/פנימית הכולל את כל אלמנטי עיגון ומגשים. במידת הצורך הספק יספק מיכל איטום תואם לתשתית עילית. חברות מאושרות: 3M, רקם, פייברנט</t>
  </si>
  <si>
    <t>01.02.150</t>
  </si>
  <si>
    <t>מגש ומיכל איטום עבור קלוז'ר ל- 144 סיבים עבור התקנה חיצונית/פנימית הכולל את כל אלמנטי עיגון ומגשים. במידת הצורך הספק יספק מיכל איטום תואם לתשתית עילית. חברות מאושרות: 3M, רקם, פייברנט</t>
  </si>
  <si>
    <t>01.02.160</t>
  </si>
  <si>
    <t>מגש ומיכל איטום עבור קלוז'ר ל- 288 סיבים עבור התקנה חיצונית/פנימית הכולל את כל אלמנטי עיגון ומגשים. במידת הצורך הספק יספק מיכל איטום תואם לתשתית עילית. חברות מאושרות: 3M, רקם, פייברנט</t>
  </si>
  <si>
    <t>01.02.170</t>
  </si>
  <si>
    <t xml:space="preserve">ביצוע היתוך סיב לסיב, התימחור פר גיד אופטי בודד בכבל MM 62.5/50 או OM3 או OM4 או S.M (סעיף זה נועד לחיבור בין סיבים בתוך מיכלי איטום -קלוז'ר) </t>
  </si>
  <si>
    <t>01.02.180</t>
  </si>
  <si>
    <t xml:space="preserve">ביצוע בדיקת OTDR  לתווך אופטי קצה א' לקצה ב' משני קצוות התווך הנבדק באמצעות OTDR של המזמין. </t>
  </si>
  <si>
    <t>גיד</t>
  </si>
  <si>
    <t>01.02.190</t>
  </si>
  <si>
    <t xml:space="preserve">סימון ושילוט כבל ומקבץ קצה </t>
  </si>
  <si>
    <t>01.02.200</t>
  </si>
  <si>
    <t>מגשר אופטי כפול MM OM3/OM4 עם סימון לפי דרישת המזמין באורך עד 1 מטר הכולל מחברים בקצהו האחד  מסוג ST/SC/FC/LC-UPC  ובקצהו השני מסוג  ST/SC/FC/LC-UPC בכל תצורה ובכל צבע לפי בחירת המזמין. מעטה המגשר יהיה HFFR. חברות מאושרות: פייברנט, קורנינג, סיסטמקס ופנדוויט.</t>
  </si>
  <si>
    <t>01.02.210</t>
  </si>
  <si>
    <t>מגשר אופטי כפול SM עם סימון לפי דרישת המזמין באורך עד 1 מטר הכולל מחברים בקצהו האחד  מסוג ST/SC/FC/LC-UPC  ובקצהו השני מסוג  ST/SC/FC/LC-UPC בכל תצורה ובכל צבע לפי בחירת המזמין. מעטה המגשר יהיה HFFR. חברות מאושרות: פייברנט, קורנינג, סיסטמקס ופנדוויט.</t>
  </si>
  <si>
    <t>01.02.220</t>
  </si>
  <si>
    <t>01.02.230</t>
  </si>
  <si>
    <t>תוספת בגין 1 מטר מגשר SM</t>
  </si>
  <si>
    <t>01.02.240</t>
  </si>
  <si>
    <t xml:space="preserve">מגשר אופטי כפול MM OM3/OM4 עם סימון לפי דרישת המזמין באורך 3 מטר הכולל מחברים  בקצהו האחד SC/LC-UPC  ובקצהו השני מחבר LC מקודד כתום (או בכל צבע אחר שיוגדר ע"י המזמין). מעטה המגשר יהיה HFFR, צבע מגשר כתום. חברות מאושרות: SENKO. </t>
  </si>
  <si>
    <t>01.03.10</t>
  </si>
  <si>
    <t>מקבץ אופטי הכולל כבל 6OM3 מסוג INDOOR/OUTDOOR באורך עד 75 מ', 6 פיגטלים מסוג ST/FC/SC/LC UPC בכל צד, קופסת מקבץ מסוג D11 או D14 עה"ט או תה"ט לפי החלטת המזמין, שקעים ומתאמים לקופסת מקבץ, ריתוכים, חיבור בשקע ובמילואה, בדיקה באמצעות OTDR, סימון ושילוט.</t>
  </si>
  <si>
    <t>01.03.20</t>
  </si>
  <si>
    <t>מקבץ אופטי הכולל כבל 6OM3 מסוג INDOOR/OUTDOOR באורך עד 150 מ', 6 פיגטלים מסוג ST/FC/SC/LC UPC בכל צד, קופסת מקבץ מסוג D11 או D14 עה"ט או תה"ט לפי החלטת המזמין, שקעים ומתאמים לקופסת מקבץ, ריתוכים, חיבור בשקע ובמילואה, בדיקה באמצעות OTDR, סימון ושילוט.</t>
  </si>
  <si>
    <t>01.03.30</t>
  </si>
  <si>
    <t>מקבץ אופטי הכולל כבל 6OM3 מסוג INDOOR/OUTDOOR באורך עד 75 מ' בצינור שרשורי מתכתי עם פיטינג מקורי בצד התעלה, 6 פיגטלים מסוג ST/FC/SC/LC UPC בכל צד, קופסת מקבץ מסוג D11 או D14 עה"ט או תה"ט לפי החלטת המזמין, שקעים ומתאמים לקופסת מקבץ, ריתוכים, חיבור בשקע ובמילואה, בדיקה באמצעות OTDR, סימון ושילוט.</t>
  </si>
  <si>
    <t>01.03.40</t>
  </si>
  <si>
    <t>מקבץ אופטי הכולל כבל 6OM3 מסוג INDOOR/OUTDOOR באורך עד 150 מ' בצינור שרשורי מתכתי עם פיטינג מקורי בצד התעלה, 6 פיגטלים מסוג ST/FC/SC/LC UPC בכל צד, קופסת מקבץ מסוג D11 או D14 עה"ט או תה"ט לפי החלטת המזמין, שקעים ומתאמים לקופסת מקבץ, ריתוכים, חיבור בשקע ובמילואה, בדיקה באמצעות OTDR, סימון ושילוט.</t>
  </si>
  <si>
    <t>01.03.50</t>
  </si>
  <si>
    <t>מקבץ אופטי הכולל כבל 6OM3 מסוג INDOOR/OUTDOOR באורך עד 75 מ', 6 פיגטלים מסוג LC UPC בכל צד, בצד מקבץ 3 שקעים כפולים LC מקודד כתום (או בכל צבע אחר שיוגדר ע"י המזמין), קופסת מקבץ מסוג D11 או D14 עה"ט או תה"ט לפי החלטת המזמין, שקעים ומתאמים לקופסת מקבץ, ריתוכים, חיבור בשקע ובמילואה, בדיקה באמצעות OTDR, סימון ושילוט.</t>
  </si>
  <si>
    <t>01.03.60</t>
  </si>
  <si>
    <t>מקבץ אופטי הכולל כבל 6OM3 מסוג INDOOR/OUTDOOR באורך עד 150 מ', 6 פיגטלים מסוג LC UPC בכל צד, בצד מקבץ 3 שקעים כפולים LC מקודד כתום (או בכל צבע אחר שיוגדר ע"י המזמין), קופסת מקבץ מסוג D11 או D14 עה"ט או תה"ט לפי החלטת המזמין, שקעים ומתאמים לקופסת מקבץ, ריתוכים, חיבור בשקע ובמילואה, בדיקה באמצעות OTDR, סימון ושילוט.</t>
  </si>
  <si>
    <t>01.03.70</t>
  </si>
  <si>
    <t>מקבץ אופטי הכולל כבל 6OM3 מסוג INDOOR/OUTDOOR באורך עד 75 מ' בצינור שרשורי מתכתי עם פיטינג מקורי בצד התעלה, 6 פיגטלים מסוג LC UPC בכל צד, בצד מקבץ 3 שקעים כפולים LC מקודד כתום (או בכל צבע אחר שיוגדר ע"י המזמין), קופסת מקבץ מסוג D11 או D14 עה"ט או תה"ט לפי החלטת המזמין, שקעים ומתאמים לקופסת מקבץ, ריתוכים, חיבור בשקע ובמילואה, בדיקה באמצעות OTDR, סימון ושילוט.</t>
  </si>
  <si>
    <t>01.03.80</t>
  </si>
  <si>
    <t>מקבץ אופטי הכולל כבל 6OM3 מסוג INDOOR/OUTDOOR באורך עד 150 מ' בצינור שרשורי מתכתי עם פיטינג מקורי בצד התעלה, 6 פיגטלים מסוג LC UPC בכל צד, בצד מקבץ 3 שקעים כפולים LC מקודד כתום (או בכל צבע אחר שיוגדר ע"י המזמין), קופסת מקבץ מסוג D11 או D14 עה"ט או תה"ט לפי החלטת המזמין, שקעים ומתאמים לקופסת מקבץ, ריתוכים, חיבור בשקע ובמילואה, בדיקה באמצעות OTDR, סימון ושילוט.</t>
  </si>
  <si>
    <t>02.01.10</t>
  </si>
  <si>
    <t>כבל נחושת 100 אוהם 10 זוג HFFR בעל קוטר מוליך 0.63  מ"מ להתקנה חיצונית בתת"ק  כולל סרט אלומניום וג'ל לחסימת לחות, שיריון פלדה גלי, מעטה חיצוני פוליאטילן שחור עמיד בקרינת UV.  מחיר התקנה כולל חיבור הכבל בשני קצותיו, סימון ושילוט ובדיקה באמצעות צב"ד תקני. חברה מאושרת: טלדור.</t>
  </si>
  <si>
    <t>02.01.20</t>
  </si>
  <si>
    <t>כבל נחושת 100 אוהם 10 זוג HFFR בקוטר מוליך 0.63 מ"מ להתקנה חיצונית בתוואי עילי כולל שיריון פלדה גלי, מעטה חיצוני פואליטילן שחור עמיד בקרינת UV, תייל נושא לתלייה אינטגרלי. מחיר התקנה כולל חיבור הכבל בשני קצותיו, סימון ושילוט ובדיקה באמצעות צב"ד תקני. חברה מאושרת: טלדור.</t>
  </si>
  <si>
    <t>02.01.30</t>
  </si>
  <si>
    <t>תוספת עבור מנה של 10 זוגות לכבל נחושת בעל קוטר מוליך 0.63 מ"מ. מספר המנות יסופק ככל שיידרש ע"י המזמין. מחיר התקנה כולל חיבור הכבל בשני קצותיו, סימון ושילוט ובדיקה באמצעות צב"ד תקני. חברה מאושרת: טלדור.</t>
  </si>
  <si>
    <t>02.01.40</t>
  </si>
  <si>
    <t>כבל נחושת 100 אוהם 10 זוג HFFR לא מסוכך בעל קוטר מוליך 0.5  מ"מ להתקנה פנימית.  מחיר התקנה כולל חיבור הכבל בשני קצותיו, סימון ושילוט ובדיקה באמצעות צב"ד תקני. חברה מאושרת: טלדור.</t>
  </si>
  <si>
    <t>02.01.50</t>
  </si>
  <si>
    <t>כבל נחושת 100 אוהם 10 זוג HFFR מסוכך בעל קוטר מוליך 0.5  מ"מ להתקנה פנימית.  מחיר התקנה כולל חיבור הכבל בשני קצותיו, סימון ושילוט ובדיקה באמצעות צב"ד תקני. חברה מאושרת: טלדור.</t>
  </si>
  <si>
    <t>02.01.60</t>
  </si>
  <si>
    <t>תוספת עבור מנה של 10 זוגות  HFFR לכבלי פנים מכל הסוגים.  מספר המנות יסופק ככל שיידרש ע"י המזמין. מחיר התקנה כולל חיבור הכבל בשני קצותיו, סימון ושילוט ובדיקה באמצעות צב"ד תקני.חברה מאושרת: טלדור.</t>
  </si>
  <si>
    <t>02.01.70</t>
  </si>
  <si>
    <t>כבל נחושת 100 אוהם 3 זוג HFFR לא מסוכך בעל קוטר מוליך 0.5  מ"מ להתקנה פנימית.  מחיר התקנה כולל חיבור הכבל בשני קצותיו, סימון ושילוט ובדיקה באמצעות צב"ד תקני. חברה מאושרת: טלדור.</t>
  </si>
  <si>
    <t>02.01.80</t>
  </si>
  <si>
    <t>כבל נחושת 100 אוהם 3 זוג HFFR מסוכך בעל קוטר מוליך 0.5  מ"מ להתקנה פנימית.  מחיר התקנה כולל חיבור הכבל בשני קצותיו, סימון ושילוט ובדיקה באמצעות צב"ד תקני. חברה מאושרת: טלדור.</t>
  </si>
  <si>
    <t>02.01.90</t>
  </si>
  <si>
    <t>כבל נחושת 100 אוהם 2 זוג HFFR לא מסוכך בעל קוטר מוליך 0.5  מ"מ, להתקנה פנימית.  מחיר התקנה כולל חיבור הכבל בשני קצותיו, סימון ושילוט ובדיקה באמצעות צב"ד תקני. חברה מאושרת: טלדור.</t>
  </si>
  <si>
    <t>02.01.100</t>
  </si>
  <si>
    <t>כבל נחושת 100 אוהם 2 זוג HFFR מסוכך בעל קוטר מוליך 0.5  מ"מ להתקנה פנימית.  מחיר התקנה כולל חיבור הכבל בשני קצותיו, סימון ושילוט ובדיקה באמצעות צב"ד תקני. חברה מאושרת: טלדור.</t>
  </si>
  <si>
    <t>02.01.110</t>
  </si>
  <si>
    <t>נק' טלפון בודדת  הכוללת כבל 2 זוג או 3 זוג עם מחברים מסוג BT או RJ11 או RJ45 כולל חיווט בשני הצדדים כולל בדיקה</t>
  </si>
  <si>
    <t>יח'</t>
  </si>
  <si>
    <t>02.01.120</t>
  </si>
  <si>
    <t>שקע BT בודד עבור מערכות טלפוניה להתקנה באביזר תיקני של יצרן GEWISS/Legrand/ ע.ד.א פלסט/ NISKO הכולל מחבר BT בתקן בזק, מתאם ופנל מותאם לאביזר. צבע לפי בחירת המזמין.</t>
  </si>
  <si>
    <t>02.01.130</t>
  </si>
  <si>
    <t>שקע BT כפול עבור מערכות טלפוניה להתקנה באביזר תיקני של יצרן GEWISS/Legrand/ ע.ד.א פלסט/ NISKO הכולל מחבר BT בתקן בזק, מתאם ופנל מותאם לאביזר. צבע לפי בחירת המזמין.</t>
  </si>
  <si>
    <t>02.01.140</t>
  </si>
  <si>
    <t>אספקה והתקנה של מחבר אטם  (ג'וינט) בין כבלים לפי תקן בזק עד 50 זוגות ועד 5 כבלי ענף כולל אספקה והתקנת קסטות חיבור בכמות הנדרשת ועבודות החיווט. חברה מאושרת: 3M</t>
  </si>
  <si>
    <t>02.01.150</t>
  </si>
  <si>
    <t>אספקה והתקנה של מחבר אטם  (ג'וינט) בין כבלים לפי תקן בזק עד 100 זוגות ועד 10 כבלי ענף כולל אספקה והתקנת קסטות חיבור בכמות הנדרשת ועבודות החיווט. חברה מאושרת: 3M</t>
  </si>
  <si>
    <t>02.01.160</t>
  </si>
  <si>
    <t>אספקה והתקנה של מחבר אטם  (ג'וינט) בין כבלים לפי תקן בזק עד 200 זוגות ועד 20 כבלי ענף כולל אספקה והתקנת קסטות חיבור בכמות הנדרשת ועבודות החיווט. חברה מאושרת: 3M</t>
  </si>
  <si>
    <t>02.01.170</t>
  </si>
  <si>
    <t>לוח ניתוב מתכתי ליצוג טלפוניה CAT3 UTP בעל 50 מחברים, חיווט גידים על פי דרישת הלקוח. חברה מאושרת: TIGER.</t>
  </si>
  <si>
    <t>02.01.180</t>
  </si>
  <si>
    <t xml:space="preserve">ארון תח"ס מסוג 01 או 02 או 03 קומפלט כולל אספקה והתקנה, איבזור פנים ואשיות לפי דרישת המזמין. </t>
  </si>
  <si>
    <t>02.01.190</t>
  </si>
  <si>
    <t>תיבת הסתעפות פנימית 10/20 זוג כולל אשיות בגודל ובכמות המתאימה לאכלוס מלא, התקנה, עיגון, חיבור כבל, סימון ובדיקה, לא כולל פסיסות KRONE.</t>
  </si>
  <si>
    <t>02.01.200</t>
  </si>
  <si>
    <t>תיבת הסתעפות פנימית ל- 50 זוג כולל אשיות בגודל ובכמות המתאימה לאכלוס מלא, התקנה, עיגון, חיבור כבל, סימון ובדיקה, לא כולל פסיסות KRONE.</t>
  </si>
  <si>
    <t>02.01.210</t>
  </si>
  <si>
    <t>תיבת הסתעפות פנימית ל- 100 זוג כולל אשיות בגודל ובכמות המתאימה לאכלוס מלא, התקנה, עיגון, חיבור כבל, סימון ובדיקה, לא כולל פסיסות KRONE.</t>
  </si>
  <si>
    <t>02.01.220</t>
  </si>
  <si>
    <t>תיבת הסתעפות חיצונית 10/20 זוג כולל אשיות בגודל ובכמות המתאימה לאכלוס מלא, התקנה, עיגון, חיבור כבל, סימון ובדיקה, לא כולל פסיסות KRONE.</t>
  </si>
  <si>
    <t>02.01.230</t>
  </si>
  <si>
    <t>תיבת הסתעפות חיצונית ל- 50 זוג כולל אשיות בגודל ובכמות המתאימה לאכלוס מלא, התקנה, עיגון, חיבור כבל, סימון ובדיקה, לא כולל פסיסות KRONE.</t>
  </si>
  <si>
    <t>02.01.240</t>
  </si>
  <si>
    <t>אשיה (אמבטיה) ל- 5  עד 15 בלוקי קרונה לפי תקן בזק. חברות מאושרות: KRONE, ראואל</t>
  </si>
  <si>
    <t>02.01.250</t>
  </si>
  <si>
    <t>אשיה (אמבטיה) ל- 20  עד 30 בלוקי קרונה לפי תקן בזק. חברות מאושרות: KRONE, ראואל</t>
  </si>
  <si>
    <t>02.01.260</t>
  </si>
  <si>
    <t>פסיסת KRONE LSA\10P נתיק /לא נתיק (לבן /אדום/אפור) כולל חיבור הכבל. חברה מאושרת: KRONE.</t>
  </si>
  <si>
    <t>02.01.270</t>
  </si>
  <si>
    <t>02.01.280</t>
  </si>
  <si>
    <t>אספקה, התקנה של יחידה כולאי ברק קומפלט עבור פסיסה של 10 תגים כולל מחסנית, כולאי הברק וכל האביזרים הנלווים.</t>
  </si>
  <si>
    <t>03.01.10</t>
  </si>
  <si>
    <t>כבל נחושת 8 גידים  cat 7A פנים בודד בעל סיכוך מלא וסיכוך חיצוני מסוג רשת  23AWG. חברה מאושרת: טלדור.</t>
  </si>
  <si>
    <t>03.01.20</t>
  </si>
  <si>
    <t>כבל נחושת 8 גידים  cat 7A פנים כפול בעל סיכוך מלא  וסיכוך חיצוני מסוג רשת  23AWG. חברה מאושרת: טלדור.</t>
  </si>
  <si>
    <t>03.01.30</t>
  </si>
  <si>
    <t>כבל נחושת 8 גידים  cat 7A חוץ בודד בעל סיכוך מלא וסיכוך חיצוני מסוג רשת  23AWG. חברה מאושרת: טלדור.</t>
  </si>
  <si>
    <t>03.01.40</t>
  </si>
  <si>
    <t>כבל נחושת 8 גידים  cat 7A חוץ כפול בעל סיכוך מלא וסיכוך חיצוני מסוג רשת  23AWG. חברה מאושרת: טלדור.</t>
  </si>
  <si>
    <t>03.01.50</t>
  </si>
  <si>
    <t>נקודת תקשורת פנים בודדת Cat6A הכוללת כבל נחושת 8 גידים  cat 7A בעל סיכוך מלא באורך עד 90 מטר וסיכוך חיצוני מסוג רשת  23AWG, שקע תקשורת cat 6A, קופסא D11 עה"ט או תה"ט, חיבור בשקע ובמילואה, סימון ושילוט ובדיקה.</t>
  </si>
  <si>
    <t>03.01.60</t>
  </si>
  <si>
    <t>נקודת תקשורת פנים בודדת Cat6A הכוללת כבל נחושת 8 גידים  cat 7A בעל סיכוך מלא באורך עד 90 מטר וסיכוך חיצוני מסוג רשת  23AWG בתוך צינור שרשורי מתכתי עם פיטינג מקורי בצד התעלה, שקע תקשורת cat 6A, קופסא D11 עה"ט או תה"ט, חיבור בשקע ובמילואה, סימון ושילוט ובדיקה.</t>
  </si>
  <si>
    <t>03.01.70</t>
  </si>
  <si>
    <t>נקודת תקשורת פנים כפולה Cat6A הכוללת כבל נחושת 8 גידים  cat 7A בעל סיכוך מלא באורך עד 90 מטר וסיכוך חיצוני מסוג רשת  23AWG, שקע תקשורת cat 6A, קופסא D11 עה"ט או תה"ט, חיבור בשקע ובמילואה, סימון ושילוט ובדיקה.</t>
  </si>
  <si>
    <t>03.01.80</t>
  </si>
  <si>
    <t>נקודת תקשורת פנים כפולה Cat6A הכוללת כבל נחושת 8 גידים  cat 7A בעל סיכוך מלא באורך עד 90 מטר וסיכוך חיצוני מסוג רשת  23AWG בתוך צינור שרשורי מתכתי עם פיטינג מקורי בצד התעלה, שקע תקשורת cat 6A, קופסא D11 עה"ט או תה"ט, חיבור בשקע ובמילואה, סימון ושילוט ובדיקה.</t>
  </si>
  <si>
    <t>03.01.90</t>
  </si>
  <si>
    <t>נקודת תקשורת חוץ בודדת CAT6A הכוללת כבל נחושת 8 גידים CAT7A בעל סיכוך מלא באורך עד 90 מ', בתוספת מעטה שחור עשוי P.V.C (NYY) וסיכוך חיצוני מסוג רשת  23AWG, שקע תקשורת CAT6A, קופסא D11 עה"ט או תה"ט, חיבור בשקע ובמילואה, סימון ושילוט ובדיקה.</t>
  </si>
  <si>
    <t>03.01.100</t>
  </si>
  <si>
    <t>נקודת תקשורת חוץ כפולה CAT6A הכוללת כבל נחושת 8 גידים CAT7A בעל סיכוך מלא באורך עד 90 מ', בתוספת מעטה שחור עשוי P.V.C (NYY) וסיכוך חיצוני מסוג רשת  23AWG, שקע תקשורת CAT6A, קופסא D11 עה"ט או תה"ט, חיבור בשקע ובמילואה, סימון ושילוט ובדיקה.</t>
  </si>
  <si>
    <t>03.01.110</t>
  </si>
  <si>
    <t>לוח ניתוב מתכתי RJ45 בעל 24 מחברים CAT6A מסוכך כולל סימון ושילוט. חברות מאושרות:  R&amp;M, קורנינג, פנדוויט, 3M .</t>
  </si>
  <si>
    <t>03.01.120</t>
  </si>
  <si>
    <t>בדיקת נקודת תקשורת באמצעות ציוד בדיקה תקני</t>
  </si>
  <si>
    <t>03.01.130</t>
  </si>
  <si>
    <t>סימון ושילוט נקודה, כולל כבל ובשקע קצה</t>
  </si>
  <si>
    <t>03.01.140</t>
  </si>
  <si>
    <t>03.01.150</t>
  </si>
  <si>
    <t>העתקת קצה של כבל GIGA קיים בתוואי קיים כולל חיבור ובדיקה</t>
  </si>
  <si>
    <t>03.01.160</t>
  </si>
  <si>
    <t>העתקת קצה של כבל GIGA קיים כולל השלמת קטע צינור שרשורי מתכתי עד 10 מ', חיבור ובדיקה</t>
  </si>
  <si>
    <t>03.01.170</t>
  </si>
  <si>
    <t xml:space="preserve">מגשר RJ-45/RJ-45  CAT6A מסוכך, 4 זוגות, באורך עד 1 מטר בחיווט ישיר או מוצלב לפי דרישת המזמין, בכל צבע לפי דרישת המזמין, כולל סימון. חברות מאושרות:  R&amp;M, קורנינג, פנדוויט, 3M, אקסל. </t>
  </si>
  <si>
    <t>03.01.180</t>
  </si>
  <si>
    <t>תוספת 1 מ' למגשר  RJ-45/RJ-45  CAT6A מסוכך</t>
  </si>
  <si>
    <t>04.01.10</t>
  </si>
  <si>
    <t>ארונית תקשורת 6U במידות רוחב עד 60 ס"מ, עומק עד 60 ס"מ כולל: דלת קדמית מפח מחורר, דפנות נעולות מבפנים, התאמה להתקנת ציוד "19, הכנה לנעילה באמצעות מנעול צירופים תקני, 2 וונטות, אמבטיית חשמל 0K6 עם כבל באורך 5 מ' ותקע סיקון חד-פאזי 16A או תקע ישראלי לפי החלטת המזמין, צומת הארקה. צבע ארונית לפי בחירת המזמין. התקנה כוללת חיבור לנקודת הארקה במבנה במרחק עד 5 מ' באמצעות כבל הארקה מבודד 16 קוודרט ושילוט. חברה מאושרת: קונטק.</t>
  </si>
  <si>
    <t>04.01.20</t>
  </si>
  <si>
    <t>ארונית תקשורת 10U במידות רוחב עד 60 ס"מ, עומק עד 60 ס"מ כולל: דלת קדמית מפח מחורר, דפנות נעולות מבפנים, התאמה להתקנת ציוד "19, הכנה לנעילה באמצעות מנעול צירופים תקני, 2 וונטות, מדף מחורץ, אמבטיית חשמל 0K6 עם כבל באורך 5 מ' ותקע סיקון חד-פאזי 16A או תקע ישראלי לפי החלטת המזמין, צומת הארקה. צבע ארונית לפי בחירת המזמין. התקנה כוללת חיבור לנקודת הארקה במבנה במרחק עד 5 מ' באמצעות כבל הארקה מבודד 16 קוודרט ושילוט. חברה מאושרת: קונטק.</t>
  </si>
  <si>
    <t>04.01.30</t>
  </si>
  <si>
    <t>ארונית תקשורת 12U במידות רוחב עד 60 ס"מ, עומק עד 60 ס"מ כולל: דלת קדמית מפח מחורר, דפנות נעולות מבפנים, התאמה להתקנת ציוד "19, הכנה לנעילה באמצעות מנעול צירופים תקני, 2 וונטות, מדף מחורץ, אמבטיית חשמל 0K6 עם כבל באורך 5 מ' ותקע סיקון חד-פאזי 16A או תקע ישראלי לפי החלטת המזמין, צומת הארקה. צבע ארונית לפי בחירת המזמין. התקנה כוללת חיבור לנקודת הארקה במבנה במרחק עד 5 מ' באמצעות כבל הארקה מבודד 16 קוודרט ושילוט. חברה מאושרת: קונטק.</t>
  </si>
  <si>
    <t>04.01.40</t>
  </si>
  <si>
    <t>ארונית תקשורת 15U במידות רוחב עד 60 ס"מ, עומק עד 60 ס"מ כולל: דלת קדמית מפח מחורר, דפנות נעולות מבפנים, התאמה להתקנת ציוד "19, הכנה לנעילה באמצעות מנעול צירופים תקני, 2 וונטות, מדף מחורץ *2, אמבטיית חשמל 0K6 עם כבל באורך 5 מ' ותקע סיקון חד-פאזי 16A או תקע ישראלי לפי החלטת המזמין, צומת הארקה. צבע ארונית לפי בחירת המזמין. התקנה כוללת חיבור לנקודת הארקה במבנה במרחק עד 5 מ' באמצעות כבל הארקה מבודד 16 קוודרט ושילוט. חברה מאושרת: קונטק.</t>
  </si>
  <si>
    <t>04.01.50</t>
  </si>
  <si>
    <t>ארונית תקשורת 20U במידות רוחב עד 70 ס"מ, עומק עד 70 ס"מ כולל: דלת קדמית מפח מחורר, דפנות נעולות מבפנים, התאמה להתקנת ציוד "19, הכנה לנעילה באמצעות מנעול צירופים תקני, 2 וונטות, מדף מחורץ *2, אמבטיית חשמל 0K12 עם כבל באורך 5 מ' ותקע סיקון חד-פאזי 16A או תקע ישראלי לפי החלטת המזמין, צומת הארקה. צבע ארונית לפי בחירת המזמין. התקנה כוללת חיבור לנקודת הארקה במבנה במרחק עד 5 מ' באמצעות כבל הארקה מבודד 16 קוודרט ושילוט. חברה מאושרת: קונטק.</t>
  </si>
  <si>
    <t>04.01.60</t>
  </si>
  <si>
    <t>ארון תקשורת 30U מותאם לתליה על הקיר במידות רוחב עד 70 ס"מ, עומק עד 70 ס"מ כולל: דלת קדמית מפח מחורר, דפנות נעולות מבפנים, התאמה להתקנת ציוד "19, הכנה לנעילה בידית באמצעות מנעול צירופים תקני, 4 וונטות, מדף מחורץ *3, אמבטיית חשמל 0K12 עם כבל באורך 5 מ' ותקע סיקון חד-פאזי 16A או תקע ישראלי לפי החלטת המזמין, צומת הארקה. צבע ארון לפי בחירת המזמין. התקנה כוללת חיבור לנקודת הארקה במבנה במרחק עד 5 מ' באמצעות כבל הארקה מבודד 16 קוודרט ושילוט. חברה מאושרת: קונטק.</t>
  </si>
  <si>
    <t>04.01.70</t>
  </si>
  <si>
    <t>ארון תקשורת 30U עם רגליות וגלגלים במידות רוחב עד 70 ס"מ, עומק עד 70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*3, אמבטיית חשמל 0K12 עם כבל באורך 5 מ' ותקע סיקון חד-פאזי 16A או תקע ישראלי לפי החלטת המזמין, צומת הארקה. צבע ארון לפי בחירת המזמין. התקנה כוללת חיבור לנקודת הארקה במבנה במרחק עד 5 מ' באמצעות כבל הארקה מבודד 16 קוודרט ושילוט. חברה מאושרת: קונטק.</t>
  </si>
  <si>
    <t>04.01.80</t>
  </si>
  <si>
    <t>ארון תקשורת 40U עם רגליות וגלגלים במידות רוחב עד 80 ס"מ, עומק עד 80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*4, אמבטיית חשמל 0K12 עם כבל באורך 5 מ' ותקע סיקון חד-פאזי 16A או תקע ישראלי לפי החלטת המזמין, צומת הארקה. צבע ארון לפי בחירת המזמין. התקנה כוללת חיבור לנקודת הארקה במבנה במרחק עד 5 מ' באמצעות כבל הארקה מבודד 16 קוודרט ושילוט. חברה מאושרת: קונטק.</t>
  </si>
  <si>
    <t>04.01.90</t>
  </si>
  <si>
    <t>ארון תקשורת 44U עם רגליות וגלגלים במידות רוחב עד 80 ס"מ, עומק עד 80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*4, אמבטיית חשמל 0K12 עם כבל באורך 5 מ' ותקע סיקון חד-פאזי 16A או תקע ישראלי לפי החלטת המזמין, צומת הארקה. צבע ארון לפי בחירת המזמין. התקנה כוללת חיבור לנקודת הארקה במבנה במרחק עד 5 מ' באמצעות כבל הארקה מבודד 16 קוודרט ושילוט. חברה מאושרת: קונטק.</t>
  </si>
  <si>
    <t>04.01.100</t>
  </si>
  <si>
    <t>ארון תקשורת 48U עם רגליות וגלגלים במידות רוחב עד 80 ס"מ, עומק עד 80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*4, אמבטיית חשמל 0K12 עם כבל באורך 5 מ' ותקע סיקון חד-פאזי 16A או תקע ישראלי לפי החלטת המזמין, צומת הארקה. צבע ארון לפי בחירת המזמין. התקנה כוללת חיבור לנקודת הארקה במבנה במרחק עד 5 מ' באמצעות כבל הארקה מבודד 16 קוודרט ושילוט. חברה מאושרת: קונטק.</t>
  </si>
  <si>
    <t>04.01.110</t>
  </si>
  <si>
    <t>ארון שרתים 44U עם רגליות וגלגלים במידות רוחב עד 80 ס"מ, עומק עד 120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*4, PDU חשמל 24 שקעים C13, 12 שקעים C19 עם כבל באורך 5 מ' ותקע סיקון תלת-פאזי עד 32A , צומת הארקה. צבע ארון לפי בחירת המזמין. התקנה כוללת חיבור לנקודת הארקה במבנה במרחק עד 5 מ' באמצעות כבל הארקה מבודד 16 קוודרט ושילוט. חברה מאושרת: קונטק.</t>
  </si>
  <si>
    <t>04.01.120</t>
  </si>
  <si>
    <t>ארון שרתים 48U עם רגליות וגלגלים במידות רוחב עד 80 ס"מ, עומק עד 120 ס"מ כולל: דלתות קדמית ואחוריות מפח מחורר, דלת אחורית מפוצלת, דפנות נעולות מבפנים, התאמה להתקנת ציוד "19, הכנה לנעילה בידית באמצעות מנעול צירופים תקני, 4 וונטות, מדף מחורץ *4, PDU חשמל 24 שקעים C13, 12 שקעים C19 עם כבל באורך 5 מ' ותקע סיקון תלת-פאזי עד 32A , צומת הארקה. צבע ארון לפי בחירת המזמין. התקנה כוללת חיבור לנקודת הארקה במבנה במרחק עד 5 מ' באמצעות כבל הארקה מבודד 16 קוודרט ושילוט. חברה מאושרת: קונטק.</t>
  </si>
  <si>
    <t>04.01.130</t>
  </si>
  <si>
    <t xml:space="preserve"> פנל עיוור בגובה 1U בצבע זהה לצבע ארון</t>
  </si>
  <si>
    <t>04.01.140</t>
  </si>
  <si>
    <t xml:space="preserve"> פנל עיוור בגובה 3U בצבע זהה לצבע ארון</t>
  </si>
  <si>
    <t>04.01.150</t>
  </si>
  <si>
    <t>תוספת אמבטית שקעים OK-6 לארון תקשורת כולל כבל חשמל באורך עד 10 מ' עם תקע סיקון 16A או תקע ישראלי לפי בחירת המזמין</t>
  </si>
  <si>
    <t>04.01.160</t>
  </si>
  <si>
    <t>תוספת אמבטית שקעים OK-12 לארון תקשורת כולל כבל חשמל באורך עד 10 מ' עם תקע סיקון 16A או תקע ישראלי לפי בחירת המזמין</t>
  </si>
  <si>
    <t>04.01.170</t>
  </si>
  <si>
    <t xml:space="preserve">פנל שערות לסידור כבלים 1U. חברה מאושרת: קונטק </t>
  </si>
  <si>
    <t>04.01.180</t>
  </si>
  <si>
    <t xml:space="preserve">מדף קבוע לציוד מחורר 30% חירור צבוע צבע אפוקסי עומק 50 ס"מ בצבע זהה לצבע ארון </t>
  </si>
  <si>
    <t>04.01.190</t>
  </si>
  <si>
    <t xml:space="preserve">תוספת אוזניות נעילה לארון עבור מנעול צירופים תקני  </t>
  </si>
  <si>
    <t>04.01.200</t>
  </si>
  <si>
    <t>מוליך הארקה בחתך 16 ממ"ר</t>
  </si>
  <si>
    <t>04.01.210</t>
  </si>
  <si>
    <t xml:space="preserve">סט של 100 ברגי אום-צף/אום-כלוב </t>
  </si>
  <si>
    <t>04.01.220</t>
  </si>
  <si>
    <t>ארון פוליאסטר במידות עד 230*500*600 כולל צוקל, גב עץ, ידית נעילה, מנעול חצי צילנדר דגם בזק, פס הארקות תיקני, שילוט. חברות מאושרות: אורלייט, ענבר</t>
  </si>
  <si>
    <t>04.01.230</t>
  </si>
  <si>
    <t>ארון פוליאסטר במידות עד 230*500*950 כולל צוקל, גב עץ, ידית נעילה, מנעול חצי צילנדר דגם בזק, פס הארקות תיקני, שילוט. חברות מאושרות: אורלייט, ענבר</t>
  </si>
  <si>
    <t>04.01.240</t>
  </si>
  <si>
    <t>ארון פוליאסטר במידות עד  338*806*1100 כולל צוקל, גב עץ, ידית נעילה, מנעול חצי צילנדר דגם בזק, פס הארקות תיקני, שילוט. חברות מאושרות: אורלייט, ענבר</t>
  </si>
  <si>
    <t>05.01.10</t>
  </si>
  <si>
    <t xml:space="preserve"> גונזולת מתכת על גבי מבנה העשויה מצינור מתכת בקוטר "3 מגולוון בגובה של עד 6 מ' על פי הגדרת המזמין כולל אלמנט התקנה כפול להרחקה מהקיר בשני מקטעי הצינור. ההתקנה תכלול עיגון הגונזולה על פי תנאי השטח כולל כל החומרים והאביזרים הנדרשים להתקנה על פי התקן. </t>
  </si>
  <si>
    <t>05.01.20</t>
  </si>
  <si>
    <t>צינור פלדה מגולוון בקוטר עד "4 באורך עד 6  מטר כולל חיתוכים, הברגות וחיבורי מופות.</t>
  </si>
  <si>
    <t>05.01.30</t>
  </si>
  <si>
    <t>עמוד משען לעמוד עץ  קיים כולל חפירת בור עיגון וביצוע יציקה בנקודת המשען כולל עיגון התמך בעמוד הבסיסי.</t>
  </si>
  <si>
    <t>05.01.40</t>
  </si>
  <si>
    <t xml:space="preserve">עמוד עץ בגובה עד 10 מ' כולל עיגונו בבור וכיסוי, הכל על פי תקן בזק. התקנה כוללת עוגן חיזוק שיותקן על פי הנחיות המפקח וכן בורג עין ויחידת עיגון בקצהו העליון. </t>
  </si>
  <si>
    <t>05.01.50</t>
  </si>
  <si>
    <t xml:space="preserve">עמוד עץ בגובה 12 מ' כולל עיגונו בבור וכיסוי, הכל על פי תקן בזק. התקנה כוללת עוגן חיזוק שיותקן על פי הנחיות המפקח וכן בורג עין ויחידת עיגון בקצהו העליון. </t>
  </si>
  <si>
    <t>05.01.60</t>
  </si>
  <si>
    <t>כבל פלדה שזור לתליה עילית בקוטר 6 מ"מ לרבות שזירת הכבל/סיב על הכבל פלדה כולל אספקה והתקנת מהדקים בכמות הנדרשת.</t>
  </si>
  <si>
    <t>05.01.70</t>
  </si>
  <si>
    <t>מותחן לכבל פלדה שזור עד 10 מ"מ.</t>
  </si>
  <si>
    <t>05.01.80</t>
  </si>
  <si>
    <t>אף גשם לכניסה למבנה עד גודל "4, לרבות קידוח, איטום בין הצינור למבנה ובין הכבל לצינור.</t>
  </si>
  <si>
    <t>05.01.90</t>
  </si>
  <si>
    <t xml:space="preserve">ביצוע חפירת תת"ק לצנרת בעומק 80 ס"מ עד 120 ס"מ  וברוחב עד 40 ס"מ על פי התכנון המפורט המאושר כוללי חפירה, הכנת מצעי חול והטמנת צינורות, הידוק, סרט אזהרה, כיסוי החפירה בכל סוג חומר שיידרש  והחזרת  מצב לקדמותו לא כולל אספלט ואבן משתלבת.  </t>
  </si>
  <si>
    <t>05.01.100</t>
  </si>
  <si>
    <t xml:space="preserve">ביצוע חפירת תת"ק לצנרת בעומק 80 ס"מ עד 120 ס"מ  וברוחב עד 100 ס"מ על פי התכנון המפורט המאושר כוללי חפירה, הכנת מצעי חול והטמנת צינורות, הידוק, סרט אזהרה, כיסוי החפירה בכל סוג חומר שיידרש  והחזרת  מצב לקדמותו לא כולל אספלט ואבן משתלבת.  </t>
  </si>
  <si>
    <t>05.01.110</t>
  </si>
  <si>
    <t xml:space="preserve">ביצוע חפירת תת"ק לצנרת בעומק 150 ס"מ  וברוחב עד 100 ס"מ על פי התכנון המפורט המאושר כוללי חפירה, הכנת מצעי חול והטמנת צינורות, הידוק, סרט אזהרה, כיסוי החפירה בכל סוג חומר שיידרש  והחזרת  מצב לקדמותו לא כולל אספלט ואבן משתלבת.  </t>
  </si>
  <si>
    <t>05.01.120</t>
  </si>
  <si>
    <t xml:space="preserve">תוספת עבור חציבה למטר חפירה בעומק 80 ס"מ עד 120 ס"מ וברוחב של עד 40 ס"מ. כתנאי לתשלום התוספת על הספק לקבל אישור בכתב מהמזמין טרם ביצוע החפירה. </t>
  </si>
  <si>
    <t>05.01.130</t>
  </si>
  <si>
    <t xml:space="preserve">תוספת עבור חציבה למטר חפירה בעומק 80 ס"מ עד 120 ס"מ וברוחב של עד 100 ס"מ. כתנאי לתשלום התוספת על הספק לקבל אישור בכתב מהמזמין טרם ביצוע החפירה. </t>
  </si>
  <si>
    <t>05.01.140</t>
  </si>
  <si>
    <t xml:space="preserve">תוספת עבור חציבה למטר חפירה בעומק 150 ס"מ וברוחב של עד 100 ס"מ. כתנאי לתשלום התוספת על הספק לקבל אישור בכתב מהמזמין טרם ביצוע החפירה. </t>
  </si>
  <si>
    <t>05.01.150</t>
  </si>
  <si>
    <t xml:space="preserve">תוספת לבטון מזוין ב-400 תקני מעל צנרת רדודה בכביש או למעבר עומס גבוה בעובי 40 ס"מ  </t>
  </si>
  <si>
    <t>05.01.160</t>
  </si>
  <si>
    <t xml:space="preserve">תיקון אספלט או אבנים משתלבות בכביש /מדרכה/שביל </t>
  </si>
  <si>
    <t>05.01.170</t>
  </si>
  <si>
    <t>צינור "4 קשיח מסוג פי.וי.סי ת"י 858 כולל מחברים תקניים, מרווחונים (ספייסרים) , חוט משיכה, עליות  בקשתות חרושתיות למבנים/עמודים וחיבור לגוב. חברות מאושרות: פלסים, פלעד, חוליות.</t>
  </si>
  <si>
    <t>05.01.180</t>
  </si>
  <si>
    <t>צינור "4 מרילין עובי דופן 3.2 מ"מ כולל מחברים תקניים, מרווחונים (ספייסרים) , חבל השחלה עליות למבנים/עמודים וחיבור לגוב. חברות מאושרות: פלסים, פלעד, חוליות.</t>
  </si>
  <si>
    <t>05.01.190</t>
  </si>
  <si>
    <t>צינור פוליאתילן יק"ע 11 או 13.5  50 מ"מ בהתאם ת"י 1531 כולל מחברים תקניים, מרווחונים (ספייסרים), חבל השחלה וחיבור לגוב. חברות מאושרות: בניאס, פלעד, א.ש פלסט.</t>
  </si>
  <si>
    <t>05.01.200</t>
  </si>
  <si>
    <t>צינור פוליאתילן יק"ע 11 או 13.5  75 מ"מ בהתאם ת"י 1531 כולל מחברים תקניים, מרווחונים (ספייסרים), חבל השחלה וחיבור לגוב. חברות מאושרות: בניאס, פלעד, א.ש פלסט.</t>
  </si>
  <si>
    <t>05.01.210</t>
  </si>
  <si>
    <t>אטם קנים  המכיל גומיה סביב קוטרו למניעת נפילה עשוי PVC עבור צינור PVC / יק"ע בכל קוטר. חברה מאושרת: 3M.</t>
  </si>
  <si>
    <t>05.01.220</t>
  </si>
  <si>
    <t>05.01.230</t>
  </si>
  <si>
    <t>קידוח אופקי כולל כל העבודות הנלוות כולל אספקת והתקנת 4 צינורות בקוטר "3 או "4  מסוג מרילין</t>
  </si>
  <si>
    <t>05.01.240</t>
  </si>
  <si>
    <t>תא תקשורת  A1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</si>
  <si>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05.01.250</t>
  </si>
  <si>
    <t>תא תקשורת  A2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</si>
  <si>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05.01.260</t>
  </si>
  <si>
    <t>תא תקשורת  A3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</si>
  <si>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05.01.270</t>
  </si>
  <si>
    <t>תא תקשורת  A5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</si>
  <si>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05.01.280</t>
  </si>
  <si>
    <t>תא תקשורת  A25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</si>
  <si>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05.01.290</t>
  </si>
  <si>
    <t>תא תקשורת  A401  קומלפט כולל ביצוע חפירה, עוגני קיר וריצפה ,מתלים סרג ומסגרת, דלי, סולם מגולוון , ערכת הארקה (מוט וכבל), מסגרת ומכסה לעומס של 25 טון, הכנת פתחים לצנרת בתוך התא ע"י היצרן, סימון ושילוט. חברות מאושרות למסגרות ומכסים: יציקות המפרץ, ד.מ. חן ארד, פילרט, מנשה ברוך ויע"ז. חברות המאושרות לתאים: רדימיקס, אקרשטיין, וולפמן .</t>
  </si>
  <si>
    <t>05.01.300</t>
  </si>
  <si>
    <t xml:space="preserve">תוספת עבור מסגרת ומכסה דגם כביש לעומס של 40 טון לכל הגובים  שלעיל (האספקה וההתקנה  של המכסים תהיה במקום המכסים של 25 טון שלעיל). החברות המאושרות: יציקות המפרץ, ד.מ. חן ארד, פילרט, מנשה ברוך ויע"ז. </t>
  </si>
  <si>
    <t>05.01.310</t>
  </si>
  <si>
    <t xml:space="preserve">תוספת עבור מסגרת ומכסה דגם כביש לעומס של 60 טון לכל הגובים  שלעיל (האספקה וההתקנה  של המכסים תהיה במקום המכסים של 25 טון שלעיל). החברות המאושרות: יציקות המפרץ, ד.מ. חן ארד, פילרט, מנשה ברוך ויע"ז. </t>
  </si>
  <si>
    <t>05.01.320</t>
  </si>
  <si>
    <t>   תוספת תשלום עבור החלפת גוב קיים באתר בגוב חדש ו/או הנחת גוב בתוואי של צנרת קיימת כולל חפירה וגילוי הצנרת הקיימת. על הספק להזמין מהמפעל גוב בחלקים מודולאריים ולבצע השלמות יציקה באתר לפי תוכנית באישור מהנדס הקונסטרוקציה מטעם הספק. תוספת התשלום תהיה  בנוסף  לתשלום עבור אספקה והתקנת גוב, כמפורט בסעיפים לעיל</t>
  </si>
  <si>
    <t>05.01.330</t>
  </si>
  <si>
    <t>תוספת עבור הגבהת/הנמכת צווארון של גוב קיים/חדש ללא הגבלת גובה, כולל כל הפעילויות הנדרשות וכל עבודות העזר הקשורות.</t>
  </si>
  <si>
    <t>05.01.340</t>
  </si>
  <si>
    <t>ביצוע חדירה בתחתית נמבנה והכנסת צינור PVC בקוטר עד "4 למבנה כולל החזרת המצב לקדמותו (תוואי ומבנה).</t>
  </si>
  <si>
    <t>05.01.350</t>
  </si>
  <si>
    <t>ביצוע חדירה ליסוד ארון מעבר/סעף והכנסת צינור PVC בקוטר עד "4 כולל החזרת נצתב לקדמותו (תוואי, יסוד ארון מעבר/סף וארון מעבר/סף).</t>
  </si>
  <si>
    <t>05.01.360</t>
  </si>
  <si>
    <t xml:space="preserve">השחלת חבל משיכה 8 מ"מ פרו-ניילון פוליפרופילן  </t>
  </si>
  <si>
    <t>05.01.370</t>
  </si>
  <si>
    <t>ביצוע פתיחת מקטע תוואי תת"ק קיים כולל שאיבת מים מגובים והוצאת מים מקנים בשאיבת לחץ לרבות ניקוי גובים ממים ולכלוך משני קצוות הקנים כולל השלמת כל האביזרים הדרושים לביצוע סימון ושילוט הקנים והכבילהבתום השאיבה בשני קצוות הקנים. כולל השלמת חוטי משיכה. 
הגדרת מקטע: קבוצת צינורות המחברת בין שני גובים א' וב', ללא הגבלה לאורך הצינורות או למספר הצינורות</t>
  </si>
  <si>
    <t>05.01.380</t>
  </si>
  <si>
    <t>מופת ריצ'רץ' להתקנה במקטע צינור פגוע  המתאים לקוטר צינור 50, 75, 110 מ"מ ולאורכים 250-1000 מ"מ כולל ביצוע כל הדרוש לאטימה באיזורי החיבור לצנרת הקיימת. חברה מאושרת: 3M</t>
  </si>
  <si>
    <t>05.01.390</t>
  </si>
  <si>
    <t>אמצעי הרמה לביצוע עבודות בגובה (תוואי עילי). המחיר הינו למקטע של עד 100 מ' בתוואי עילי בו מתבצעת התקנת הכבילה.</t>
  </si>
  <si>
    <t>06.01.10</t>
  </si>
  <si>
    <t>תעלת מתכת בתקן RFI מגוולנת בתנור בצבע אפוקסי לבן או אחר לפי דרישת המזמין, גודל חתך התעלה עד 36  סמ"ר לדוגמה: 50*30 מ"מ, 40*60 מ"מ, 60*60 מ"מ, כולל מתלים ובידוד לפי דרישת המזמין. חברות מאושרות: סאינה, מולק לפידות.</t>
  </si>
  <si>
    <t>06.01.20</t>
  </si>
  <si>
    <t xml:space="preserve">אביזרים מודולריים ( זויות,ר,T,צלב,סופיות,וכו' ) לתעלות מתכת בגודל חתך של עד 36 סמ"ר, כולל כניסות ויציאות לא זהות. האביזרים יהיו מגולוונים וצבועים בתנור בצבע אפוקסי לבן או אחר לפי דרישת המזמין. חברות מאושרות: סאינה, מולק, לפידות. </t>
  </si>
  <si>
    <t>06.01.30</t>
  </si>
  <si>
    <t xml:space="preserve">תעלת  מתכת בתקן RFI מגוולנת וצבועה בתנור בצבע אפוקסי לבן או אחר לפי דרישת המזמין,  חתך התעלה 37-100 סמ"ר לדוגמה: 50*100 מ"מ, 120*60 מ"מ, 100*100 מ"מ, כולל מתלים ובידוד לפי דרישת המזמין. חברות מאושרות: סאינה, מולק, לפידות. </t>
  </si>
  <si>
    <t>06.01.40</t>
  </si>
  <si>
    <t xml:space="preserve">אביזרים מודולריים ( זויות,ר,T,צלב,סופיות,וכו' ) לתעלות מתכת בגודל חתך של עד 37-100 סמ"ר, כולל כניסות ויציאות לא זהות. האביזרים יהיו מגולוונים וצבועים בתנור בצבע אפוקסי לבן או אחר לפי דרישת המזמין. חברות מאושרות: סאינה, מולק, לפידות. </t>
  </si>
  <si>
    <t>06.01.50</t>
  </si>
  <si>
    <t xml:space="preserve">תעלת  מתכת בתקן RFI מגוולנת וצבועה בתנור בצבע אפוקסי לבן או אחר לפי דרישת המזמין,  חתך התעלה 101-300 סמ"ר לדוגמה: 200*100 מ"מ, 300*100 מ"מ, 150*100 מ"מ,  150*200 מ"מ, כולל מתלים ובידוד לפי דרישת המזמין. חברות מאושרות: סאינה, מולק, לפידות. </t>
  </si>
  <si>
    <t>06.01.60</t>
  </si>
  <si>
    <t xml:space="preserve">אביזרים מודולריים ( זויות,ר,T,צלב,סופיות,וכו' ) לתעלות מתכת בגודל חתך של עד 101-300 סמ"ר, כולל כניסות ויציאות לא זהות. האביזרים יהיו מגולוונים וצבועים בתנור בצבע אפוקסי לבן או אחר לפי דרישת המזמין. חברות מאושרות: סאינה, מולק, לפידות. </t>
  </si>
  <si>
    <t>06.01.70</t>
  </si>
  <si>
    <t xml:space="preserve">תעלת  מתכת בתקן RFI מגוולנת וצבועה בתנור בצבע אפוקסי לבן או אחר לפי דרישת המזמין,  חתך התעלה 301-600 סמ"ר לדוגמה: 400*100 מ"מ, 500*100 מ"מ, כולל מתלים ובידוד לפי דרישת המזמין. חברות מאושרות: סאינה, מולק, לפידות. </t>
  </si>
  <si>
    <t>06.01.80</t>
  </si>
  <si>
    <t xml:space="preserve">אביזרים מודולריים ( זויות,ר,T,צלב,סופיות,וכו' ) לתעלות מתכת בגודל חתך של עד 301-600 סמ"ר, כולל כניסות ויציאות לא זהות. האביזרים יהיו מגולוונים וצבועים בתנור בצבע אפוקסי לבן או אחר לפי דרישת המזמין. חברות מאושרות: סאינה, מולק, לפידות. </t>
  </si>
  <si>
    <t>06.01.90</t>
  </si>
  <si>
    <t xml:space="preserve"> צינור מתכת שרשורי בקוטר 1-1.5" צול מצופה PVC שחור עמיד לקרינת UV. הצינור יסתיים בסיומות תקניות מוברגות (מופות).</t>
  </si>
  <si>
    <t>06.01.100</t>
  </si>
  <si>
    <t xml:space="preserve"> צינור מתכת שרשורי בקוטר 2-3" צול מצופה PVC שחור עמיד לקרינת UV. הצינור יסתיים בסיומות תקניות מוברגות (מופות).</t>
  </si>
  <si>
    <t>06.01.110</t>
  </si>
  <si>
    <t>תוספת מחיר להתקנת צינורות שרשוריים מתכתיים כמפורט לעיל לעי"ל בהתקנה סמויה בקירות גבס (המחיר כולל פתיחת הגבס בהתאם לצורך, תיקונים וצבע והחזרת המצב לקדמותו)</t>
  </si>
  <si>
    <t>06.01.120</t>
  </si>
  <si>
    <t>06.01.130</t>
  </si>
  <si>
    <t>תעלת רשת במידות 8.5 * 10 ס"מ או 8.5*20 על פי דרישת המזמין כולל מתלים. כל התומכים והזרועות יהיו מודולריים בלבד. חיבור בין מקטעי התעלה באמצעות מחברים מקוריים בלבד של יצרן התעלה. חברות מאושרות: מולק, לפידות, נאור, יקיר,תמח"ש.</t>
  </si>
  <si>
    <t>06.01.140</t>
  </si>
  <si>
    <t>תעלת רשת במידות 8.5 * 30 ס"מ או 8.5*40 ס"מ או 8.5*50 ס"מ על פי דרישת המזמין כולל מתלים. כל התומכים והזרועות יהיו מודולריים בלבד. חיבור בין מקטעי התעלה באמצעות מחברים מקוריים בלבד של יצרן התעלה. חברות מאושרות: מולק, לפידות, נאור, יקיר,תמח"ש.</t>
  </si>
  <si>
    <t>06.01.150</t>
  </si>
  <si>
    <t>סולם כבלים במידות 6*30, 6*40, 6*50 ס"מ על פי דרישת המזמין כולל מתלים. כל התומכים והזרועות יהיו מודולריים בלבד. חיבור בין מקטעי הסולם באמצעות מחברים מקוריים בלבד של יצרן הסולם. חברות מאושרות: מולק, לפידות, נאור, יקיר,תמח"ש.</t>
  </si>
  <si>
    <t>06.01.160</t>
  </si>
  <si>
    <t>תעלות PVC תקניות בצבע לפי דרישת המזמין, חתך התעלה עד 36 סמ"ר לדוגמה: 50*30 מ"מ, 40*60 מ"מ, 60*60 מ"מ  כולל מתלים וכל האלמנטים לחיבור ולפיצול. חברות מאושרות: פלגל, דנטק, IBOCO.</t>
  </si>
  <si>
    <t>06.01.170</t>
  </si>
  <si>
    <t>תעלות PVC תקניות בצבע לפי דרישת המזמין, חתך התעלה 37-100 סמ"ר לדוגמה: 50*100 מ"מ, 120*60 מ"מ, 100*100 מ"מ כולל מתלים וכל האלמנטים לחיבור ולפיצול. חברות מאושרות: פלגל, דנטק, IBOCO.</t>
  </si>
  <si>
    <t>06.01.180</t>
  </si>
  <si>
    <t>תעלות PVC תקניות בצבע לפי דרישת המזמין, חתך התעלה 101-300 סמ"ר לדוגמה: 200*100 מ"מ, 300*100 מ"מ, 150*100 מ"מ,  150*200 מ"מ כולל מתלים וכל האלמנטים לחיבור ולפיצול. חברות מאושרות: פלגל, דנטק, IBOCO.</t>
  </si>
  <si>
    <t>06.01.190</t>
  </si>
  <si>
    <t>צינורות תקניים מריכף ירוק  בקוטרים  25-32 מ"מ חסיני אש כולל שלות. חברות מאושרות: וויסמן-פרידמן, א.ש פלסט.</t>
  </si>
  <si>
    <t>06.01.200</t>
  </si>
  <si>
    <t>צינורות תקניים מריכף ירוק מקוטר 40 מ"מ  עד קוטר 50 מ"מ. חברות מאושרות: וויסמן-פרידמן, א.ש פלסט.</t>
  </si>
  <si>
    <t>06.01.210</t>
  </si>
  <si>
    <t xml:space="preserve">צינור מרירון 1" </t>
  </si>
  <si>
    <t>06.01.220</t>
  </si>
  <si>
    <t>תעלת דריכה (חרמשית) ברוחב עד 150 מ"מ. חברות מאושרות: ראואל,בטרמן, תעלית.</t>
  </si>
  <si>
    <t>06.01.230</t>
  </si>
  <si>
    <t xml:space="preserve">סט של 100 ברגים לתעלות פח - ברגי פטריה קודחים </t>
  </si>
  <si>
    <t>06.01.240</t>
  </si>
  <si>
    <t xml:space="preserve">פרוק תעלה קיימת והחלפתה בתעלה גדולה יותר, המחיר כולל הוצאת הכבלים מהתעלה הקיימת, התקנת התעלה החדשה והחזרת הכבלים , לרבות הרחבת מעברים בין קירות </t>
  </si>
  <si>
    <t>07.01.10</t>
  </si>
  <si>
    <t>SVT/MCTפתיחת וסגירת מעברים מוגני אש  ומעברים מוגני חומר כימי ע"י מתקין/מבצע מאושר. המחיר כולל אספקת הגומיה להחלפה, בדיקה ואישור הגורמים המוסמכים. חברות מאושרות : טמסוט, מי השרון טכנולוגיות, א.ל מיגון אש</t>
  </si>
  <si>
    <t>07.01.20</t>
  </si>
  <si>
    <t>ביצוע חירוץ בריצפה קיימת כולל חיתוך דיסק בבטון או הסרת ריצוף להנחת צנרת והחזרת המשטח לקדמותו.</t>
  </si>
  <si>
    <t>07.01.30</t>
  </si>
  <si>
    <t xml:space="preserve">קופסת פיצול פלסטית/מתכתית לפי בחירת המזמין לצנרת מותקנת בחלל תקרה תותבת במידות עד  30 * 30 ס"מ </t>
  </si>
  <si>
    <t>07.01.40</t>
  </si>
  <si>
    <t>קופסה אטומה למים לשקע תקשורת להתקנות חוץ. חברות מאושרות: אורלייט, ענבר</t>
  </si>
  <si>
    <t>07.01.50</t>
  </si>
  <si>
    <t xml:space="preserve">קופסת חיבורים משולבת D11 תוצרת  GEWISS/Legrand/ ע.ד.א פלסט/ NISKO/MCS להתקנים (תקנ"ם/טלפון/אופטי בכל תצורה) כולל כל אביזרים הנלווים/הנדרשים כגון: מסגרת חיזוק להתקנים, רוזטת חיבור, מסגרת תיאום , אינסרטים לאביזרים, התקנים עיוורים לפי הצורך, שילוט להתקנה בגבס ,עה"ט ותה"ט . צבע על פי דרישת המזמין. </t>
  </si>
  <si>
    <t>07.01.60</t>
  </si>
  <si>
    <t xml:space="preserve">קופסת חיבורים משולבת D14 תוצרת  GEWISS/Legrand/ ע.ד.א פלסט/ NISKO/MCS להתקנים (תקנ"ם/טלפון/אופטי בכל תצורה) כולל כל אביזרים הנלווים/הנדרשים כגון: מסגרת חיזוק להתקנים, רוזטת חיבור, מסגרת תיאום , אינסרטים לאביזרים, התקנים עיוורים לפי הצורך, שילוט להתקנה בגבס ,עה"ט ותה"ט . צבע על פי דרישת המזמין. </t>
  </si>
  <si>
    <t>07.01.70</t>
  </si>
  <si>
    <t xml:space="preserve">קופסת חיבורים משולבת D17 תוצרת  GEWISS/Legrand/ ע.ד.א פלסט/ NISKO/MCS להתקנים (תקנ"ם/טלפון/אופטי בכל תצורה) כולל כל אביזרים הנלווים/הנדרשים כגון: מסגרת חיזוק להתקנים, רוזטת חיבור, מסגרת תיאום , אינסרטים לאביזרים, התקנים עיוורים לפי הצורך, שילוט להתקנה בגבס ,עה"ט ותה"ט . צבע על פי דרישת המזמין. </t>
  </si>
  <si>
    <t>07.01.80</t>
  </si>
  <si>
    <t xml:space="preserve">קופסת חיבורים משולבת D18 תוצרת  GEWISS/Legrand/ ע.ד.א פלסט/ NISKO/MCS להתקנים (תקנ"ם/טלפון/אופטי בכל תצורה) כולל כל אביזרים הנלווים/הנדרשים כגון: מסגרת חיזוק להתקנים, רוזטת חיבור, מסגרת תיאום , אינסרטים לאביזרים, התקנים עיוורים לפי הצורך, שילוט להתקנה בגבס ,עה"ט ותה"ט . צבע על פי דרישת המזמין. </t>
  </si>
  <si>
    <t>07.01.90</t>
  </si>
  <si>
    <t xml:space="preserve">קופסת חיבורים משולבת D20 תוצרת  GEWISS/Legrand/ ע.ד.א פלסט/ NISKO/MCS להתקנים (תקנ"ם/טלפון/אופטי בכל תצורה) כולל כל אביזרים הנלווים/הנדרשים כגון: מסגרת חיזוק להתקנים, רוזטת חיבור, מסגרת תיאום , אינסרטים לאביזרים, התקנים עיוורים לפי הצורך, שילוט להתקנה בגבס ,עה"ט ותה"ט . צבע על פי דרישת המזמין. </t>
  </si>
  <si>
    <t>07.01.100</t>
  </si>
  <si>
    <t>ביצוע מעבר קיר בטון בעובי 30-60 ס"מ בקידוח בקוטר עד "6, המחיר כולל קידוח במקדח יהלום והחזרת המצב סביב הקדח לקדמותו.</t>
  </si>
  <si>
    <t>07.01.110</t>
  </si>
  <si>
    <t>סידור/חיווט ארון קיים 1 מילואה אופטית עד 5 מילואות נחושת בשלמות כולל החלפת מילואות במידת הצורך ואספקה והתקנת מילואות שערות ומגשרים</t>
  </si>
  <si>
    <t>07.01.120</t>
  </si>
  <si>
    <t>סידור/חיווט ארון קיים עד 2 מילואות אופטית עד 10 מילואות נחושת  כולל החלפת מילואות במידת הצורך ואספקה והתקנת מילואות שערות</t>
  </si>
  <si>
    <t>07.01.130</t>
  </si>
  <si>
    <t>סידור/חיווט ארון קיים עד 2 מילואות אופטית עד 20 מילואות נחושת  כולל החלפת מילואות במידת הצורך והתקנת מילואות שערות ומגשרים</t>
  </si>
  <si>
    <t>07.01.140</t>
  </si>
  <si>
    <t>סידור/חיווט ארון קיים עד 10 מילואות אופטיות כולל החלפת מילואות במידת הצורך ואספקה והתקנת מילואות שערות</t>
  </si>
  <si>
    <t>07.01.150</t>
  </si>
  <si>
    <t>סידור/חיווט ארון קיים עד 20 מילואות אופטיות כולל החלפת מילואות במידת הצורך והתקנת מילואות שערות</t>
  </si>
  <si>
    <t>07.01.160</t>
  </si>
  <si>
    <t>פירוק תוואי פנים ללא זיהוי, כולל פרוק שקעי הקצה וכבלים (נחושת ו/או אופטיקה) עד ארון התקשורת ובארון התקשורת, לרבות פתיחה וסגירת תקרה תותבת ומובלים לאורך תוואי הכבל ופינוי של התכולה שפורקה למיקום שיוגדר ע"י המזמין .</t>
  </si>
  <si>
    <t>07.01.170</t>
  </si>
  <si>
    <t>פירוק תוואי פנים כולל זיהוי, כולל פרוק שקעי הקצה וכבלים (נחושת ו/או אופטיקה) עד ארון התקשורת ובארון התקשורת, לרבות פתיחה וסגירת תקרה תותבת ומובלים לאורך תוואי הכבל ופינוי של התכולה שפורקה למיקום שיוגדר ע"י המזמין .</t>
  </si>
  <si>
    <t>07.01.180</t>
  </si>
  <si>
    <t>פירוק תוואי חוץ ללא זיהוי, כולל פרוק שקעי הקצה וכבלים (נחושת ו/או אופטיקה) עד ארון התקשורת ובארון התקשורת, לרבות פתיחה וסגירת תקרה תותבת ומובלים לאורך תוואי הכבל ופינוי של התכולה שפורקה למיקום שיוגדר ע"י המזמין .</t>
  </si>
  <si>
    <t>07.01.190</t>
  </si>
  <si>
    <t>פירוק תוואי חוץ כולל זיהוי, כולל פרוק שקעי הקצה וכבלים (נחושת ו/או אופטיקה) עד ארון התקשורת ובארון התקשורת, לרבות פתיחה וסגירת תקרה תותבת ומובלים לאורך תוואי הכבל ופינוי של התכולה שפורקה למיקום שיוגדר ע"י המזמין .</t>
  </si>
  <si>
    <t>07.01.200</t>
  </si>
  <si>
    <t>החלפת ארון תקשורת קיים 1 מילואה אופטית עד 5 מילואות נחושת בארון חדש כולל: בדיקות תשתית כבלי אופטיקה ונחושת מקצה לקצה לפני החלפת הארון ואחרי החלפתו, העברת כל התכולה לארון החדש, אספקה והתקנת מגשרים להחזרת כלל המשתמשים  למצב עבודה ופינוי ארון קיים למיקום שיוגדר ע"י מזמין (לא כולל אספקת ארון תקשורת)</t>
  </si>
  <si>
    <t>07.01.210</t>
  </si>
  <si>
    <t>החלפת ארון תקשורת קיים עד 2 מילואות אופטית עד 10 מילואות נחושת בארון חדש כולל: בדיקות תשתית כבלי אופטיקה ונחושת מקצה לקצה לפני החלפת הארון ואחרי החלפתו, העברת כל התכולה לארון החדש, אספקה והתקנת מגשרים להחזרת כלל המשתמשים  למצב עבודה ופינוי ארון קיים למיקום שיוגדר ע"י מזמין (לא כולל אספקת ארון תקשורת)</t>
  </si>
  <si>
    <t>07.01.220</t>
  </si>
  <si>
    <t>החלפת ארון תקשורת קיים עד 2 מילואות אופטית עד 20 מילואות נחושת בארון חדש כולל: בדיקות תשתית כבלי אופטיקה ונחושת מקצה לקצה לפני החלפת הארון ואחרי החלפתו, העברת כל התכולה לארון החדש, אספקה והתקנת מגשרים להחזרת כלל המשתמשים  למצב עבודה ופינוי ארון קיים למיקום שיוגדר ע"י מזמין (לא כולל אספקת ארון תקשורת)</t>
  </si>
  <si>
    <t>07.01.230</t>
  </si>
  <si>
    <t>החלפת ארון תקשורת קיים עד 10 מילואות אופטית בארון חדש כולל: בדיקות תשתית כבלי אופטיקה ונחושת מקצה לקצה לפני החלפת הארון ואחרי החלפתו, העברת כל התכולה לארון החדש, אספקה והתקנת מגשרים להחזרת כלל המשתמשים  למצב עבודה ופינוי ארון קיים למיקום שיוגדר ע"י מזמין (לא כולל אספקת ארון תקשורת)</t>
  </si>
  <si>
    <t>07.01.240</t>
  </si>
  <si>
    <t>החלפת ארון תקשורת קיים עד 20 מילואות אופטית בארון חדש כולל: בדיקות תשתית כבלי אופטיקה ונחושת מקצה לקצה לפני החלפת הארון ואחרי החלפתו, העברת כל התכולה לארון החדש, אספקה והתקנת מגשרים להחזרת כלל המשתמשים  למצב עבודה ופינוי ארון קיים למיקום שיוגדר ע"י מזמין (לא כולל אספקת ארון תקשורת)</t>
  </si>
  <si>
    <t>07.01.250</t>
  </si>
  <si>
    <t xml:space="preserve">אספקה והתקנה שילוט באמצעות מדבקות PTOUCH צבעוניות. המדבקות יסופקו על פי דרישת סימון ויהיו בעלי דבק עוצמה חזקה עמיד מים וחום. אורך מדבקת סימון ממוצעת יהיה 5 ס"מ. </t>
  </si>
  <si>
    <t>07.01.260</t>
  </si>
  <si>
    <t xml:space="preserve">אספקה והתקנת אזיקון סימון ( דיגלון סימון) בכל מידה. העבודה תיכלול סימון הפריט על פי הדרישה וחיזוק האזיקון על גבי הציוד המסומן </t>
  </si>
  <si>
    <t>07.01.270</t>
  </si>
  <si>
    <t>ביצוע שילוט שקע קצה/לוח ניתוב באמצעות שלט PVC חרוט. בהחלפת שלט קיים העבודה תכלול פירוק הסימון הקיים והדבקת הסימון החדש</t>
  </si>
  <si>
    <t>07.01.280</t>
  </si>
  <si>
    <t>הכנת שילוט ייעודי לפי דרישה עשוי PVC חרוט במידות עד 30*25  ס"מ לפי הנחיית המזמין.</t>
  </si>
  <si>
    <t>07.01.290</t>
  </si>
  <si>
    <t>שילוט לפסיסה  קרונה.</t>
  </si>
  <si>
    <t>07.01.300</t>
  </si>
  <si>
    <t>גליל שילוטים (200 מדבקות) לסימון כבלים כולל טוש סימון ידני.</t>
  </si>
  <si>
    <t>07.01.310</t>
  </si>
  <si>
    <t>07.01.320</t>
  </si>
  <si>
    <t xml:space="preserve">הארקת  התקן תקשורת קיים במבנה בכבל נחושת  16 ממ"ר כולל צנרת מרירון להתקנה באורך עד 50 מ' </t>
  </si>
  <si>
    <t>07.01.330</t>
  </si>
  <si>
    <t xml:space="preserve">צינור שרשורי מסתלסל או מחורץ (עד 2" צול לפי הגדרת המזמין) לסידור מגשרים בארונות  ובעמדות עבודה </t>
  </si>
  <si>
    <t>07.01.340</t>
  </si>
  <si>
    <t>תיעוד משימה קטנה מאד 5-25 אש"ח (מתחת ל 5 אש"ח לא ישולם תשלום נפרד עבור התיעוד)</t>
  </si>
  <si>
    <t>07.01.350</t>
  </si>
  <si>
    <t xml:space="preserve"> תיעוד משימה קטנה 25-70 אש"ח.   </t>
  </si>
  <si>
    <t>07.01.360</t>
  </si>
  <si>
    <t xml:space="preserve"> תיעוד משימה בינונית 70-250 אש"ח.   </t>
  </si>
  <si>
    <t>07.01.370</t>
  </si>
  <si>
    <t xml:space="preserve"> תיעוד משימה גדולה 250-500 אש"ח.   </t>
  </si>
  <si>
    <t>07.01.380</t>
  </si>
  <si>
    <t xml:space="preserve"> תיעוד משימה גדולה מאד מעל 500 אש"ח.   </t>
  </si>
  <si>
    <t>07.01.390</t>
  </si>
  <si>
    <t>07.01.400</t>
  </si>
  <si>
    <t>08.01.10</t>
  </si>
  <si>
    <t>התקנת מקרן או צג כולל תיעול וכל האלמנטים הנדרשים להפעלתו לרבות כבל HDMI בצינור שרשורי מתכתי לרבות פנל ייצוג ב- D11 בסמוך למקור, כל המתאמים ומגשרים הנדרשים להפעלה ומתקן תליה מתאים לפי בחירת המזמין</t>
  </si>
  <si>
    <t>08.01.20</t>
  </si>
  <si>
    <t>התקנת מקרן או צג כולל תיעול וכל האלמנטים הנדרשים להפעלתו לרבות כבל HDMI אופטי בצינור שרשורי מתכתי לרבות פנל ייצוג ב- D11 בסמוך למקור, כל המתאמים ומגשרים הנדרשים להפעלה ומתקן תליה מתאים לפי בחירת המזמין</t>
  </si>
  <si>
    <t>08.01.30</t>
  </si>
  <si>
    <t>כבל HDMI בצינור שרשורי מתכתי לרבות פנל ייצוג ב- D11 בסמוך למקור, כל המתאמים ומגשרים הנדרשים להפעלת מקרן או צג</t>
  </si>
  <si>
    <t>08.01.40</t>
  </si>
  <si>
    <t>כבל HDMI אופטי בצינור שרשורי מתכתי לרבות פנל ייצוג ב- D11 בסמוך למקור, כל המתאמים ומגשרים הנדרשים להפעלת מקרן או צג</t>
  </si>
  <si>
    <t>08.01.50</t>
  </si>
  <si>
    <t>התקן KVM מ-1 ל-2 תומך VGA או HDMI לפי בחירת המזמין כולל כל האביזרים הנדרשים להפעלה בשלמות</t>
  </si>
  <si>
    <t>08.01.60</t>
  </si>
  <si>
    <t>התקן KVM מ-1 ל-4 תומך VGA או HDMI לפי בחירת המזמין כולל כל האביזרים הנדרשים להפעלה בשלמות</t>
  </si>
  <si>
    <t>08.01.70</t>
  </si>
  <si>
    <t>בקר לכיבוי והדלקה למקרן\צג המותקן תה"ט או עה"ט כולל הגדרות והדרכה</t>
  </si>
  <si>
    <t>08.01.80</t>
  </si>
  <si>
    <t>מרחיק מחשב על כבל GIGA עד 90 מטר תומך VGA או HDMI לפי בחירת המזמין כולל כל האביזרים הנדרשים להפעלה בשלמות</t>
  </si>
  <si>
    <t>08.01.90</t>
  </si>
  <si>
    <t>מרחיק מחשב על כבל FO MM עד 90 מטר תומך VGA או HDMI לפי בחירת המזמין כולל כל האביזרים הנדרשים להפעלה בשלמות</t>
  </si>
  <si>
    <t>08.01.100</t>
  </si>
  <si>
    <t>מרחיק מחשב על כבל FO SM עד 90 מטר תומך VGA או HDMI לפי בחירת המזמין כולל כל האביזרים הנדרשים להפעלה בשלמות</t>
  </si>
  <si>
    <t>סה"כ ללא מע"מ</t>
  </si>
  <si>
    <t>עופר סטוביצקי</t>
  </si>
  <si>
    <t>מוטורולה סולושנס ישראל</t>
  </si>
  <si>
    <t>054-8098678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</si>
</sst>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6" formatCode="&quot;₪&quot;\ #,##0;[Red]&quot;₪&quot;\ \-#,##0"/>
    <numFmt numFmtId="44" formatCode="_ &quot;₪&quot;\ * #,##0.00_ ;_ &quot;₪&quot;\ * \-#,##0.00_ ;_ &quot;₪&quot;\ * &quot;-&quot;??_ ;_ @_ "/>
    <numFmt numFmtId="43" formatCode="_ * #,##0.00_ ;_ * \-#,##0.00_ ;_ * &quot;-&quot;??_ ;_ @_ "/>
    <numFmt numFmtId="164" formatCode="00"/>
    <numFmt numFmtId="165" formatCode="#,##0.00_ ;[Red]\-#,##0.00\ "/>
    <numFmt numFmtId="166" formatCode="_ * #,##0_ ;_ * \-#,##0_ ;_ * &quot;-&quot;??_ ;_ @_ "/>
    <numFmt numFmtId="167" formatCode="[$-1010000]d/m/yy;@"/>
    <numFmt numFmtId="168" formatCode="#,##0_ ;[Red]\-#,##0\ "/>
    <numFmt numFmtId="169" formatCode="&quot;₪&quot;\ #,##0.0"/>
  </numFmts>
  <fonts count="28" x14ac:knownFonts="1">
    <font>
      <sz val="11"/>
      <color theme="1"/>
      <name val="Arial"/>
      <family val="2"/>
      <charset val="177"/>
      <scheme val="minor"/>
    </font>
    <font>
      <sz val="10"/>
      <name val="Arial"/>
      <family val="2"/>
    </font>
    <font>
      <b/>
      <sz val="10"/>
      <name val="Arial"/>
      <family val="2"/>
    </font>
    <font>
      <b/>
      <u/>
      <sz val="12"/>
      <name val="Times New Roman"/>
      <family val="1"/>
    </font>
    <font>
      <sz val="12"/>
      <name val="Times New Roman"/>
      <family val="1"/>
    </font>
    <font>
      <b/>
      <sz val="12"/>
      <name val="Times New Roman"/>
      <family val="1"/>
    </font>
    <font>
      <b/>
      <sz val="16"/>
      <name val="Times New Roman"/>
      <family val="1"/>
    </font>
    <font>
      <b/>
      <sz val="12"/>
      <name val="Arial"/>
      <family val="2"/>
    </font>
    <font>
      <sz val="10"/>
      <color indexed="30"/>
      <name val="Arial"/>
      <family val="2"/>
    </font>
    <font>
      <b/>
      <sz val="10"/>
      <color indexed="30"/>
      <name val="Arial"/>
      <family val="2"/>
    </font>
    <font>
      <b/>
      <u/>
      <sz val="10"/>
      <name val="Arial"/>
      <family val="2"/>
    </font>
    <font>
      <u/>
      <sz val="10"/>
      <name val="Arial"/>
      <family val="2"/>
    </font>
    <font>
      <sz val="11"/>
      <name val="Arial"/>
      <family val="2"/>
    </font>
    <font>
      <sz val="8"/>
      <name val="Arial"/>
      <family val="2"/>
      <charset val="177"/>
    </font>
    <font>
      <b/>
      <u/>
      <sz val="14"/>
      <name val="Times New Roman"/>
      <family val="1"/>
    </font>
    <font>
      <sz val="11"/>
      <color theme="1"/>
      <name val="Arial"/>
      <family val="2"/>
      <charset val="177"/>
      <scheme val="minor"/>
    </font>
    <font>
      <sz val="10"/>
      <color theme="1"/>
      <name val="Arial"/>
      <family val="2"/>
      <scheme val="minor"/>
    </font>
    <font>
      <sz val="10"/>
      <name val="Arial"/>
      <family val="2"/>
      <scheme val="minor"/>
    </font>
    <font>
      <b/>
      <sz val="10"/>
      <name val="Arial"/>
      <family val="2"/>
      <scheme val="minor"/>
    </font>
    <font>
      <b/>
      <sz val="10"/>
      <color rgb="FFFF0000"/>
      <name val="Arial"/>
      <family val="2"/>
      <scheme val="minor"/>
    </font>
    <font>
      <sz val="10"/>
      <color rgb="FFFF0000"/>
      <name val="Arial"/>
      <family val="2"/>
      <scheme val="minor"/>
    </font>
    <font>
      <sz val="12"/>
      <color theme="1"/>
      <name val="Arial"/>
      <family val="2"/>
      <scheme val="minor"/>
    </font>
    <font>
      <sz val="12"/>
      <name val="Arial"/>
      <family val="2"/>
      <scheme val="minor"/>
    </font>
    <font>
      <sz val="8"/>
      <color theme="1"/>
      <name val="Arial"/>
      <family val="2"/>
      <scheme val="minor"/>
    </font>
    <font>
      <b/>
      <sz val="8"/>
      <name val="Arial"/>
      <family val="2"/>
      <scheme val="minor"/>
    </font>
    <font>
      <sz val="11"/>
      <color theme="1"/>
      <name val="Arial"/>
      <family val="2"/>
      <scheme val="minor"/>
    </font>
    <font>
      <sz val="10"/>
      <color theme="0"/>
      <name val="Arial"/>
      <family val="2"/>
      <scheme val="minor"/>
    </font>
    <font>
      <b/>
      <sz val="10"/>
      <color theme="1"/>
      <name val="Arial"/>
      <family val="2"/>
      <scheme val="minor"/>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66">
    <xf numFmtId="0" fontId="0" fillId="0" borderId="0" xfId="0"/>
    <xf numFmtId="0" fontId="1" fillId="0" borderId="1" xfId="0" applyFont="1" applyFill="1" applyBorder="1" applyAlignment="1" applyProtection="1">
      <alignment horizontal="right" vertical="center" wrapText="1"/>
    </xf>
    <xf numFmtId="0" fontId="16" fillId="0" borderId="0" xfId="0" applyFont="1" applyFill="1" applyAlignment="1">
      <alignment horizontal="center" wrapText="1"/>
    </xf>
    <xf numFmtId="165" fontId="17" fillId="0" borderId="1" xfId="1" applyNumberFormat="1" applyFont="1" applyFill="1" applyBorder="1" applyAlignment="1" applyProtection="1">
      <alignment horizontal="center" wrapText="1"/>
    </xf>
    <xf numFmtId="165" fontId="16" fillId="0" borderId="0" xfId="0" applyNumberFormat="1" applyFont="1" applyFill="1" applyAlignment="1">
      <alignment horizontal="center" wrapText="1"/>
    </xf>
    <xf numFmtId="165" fontId="16" fillId="0" borderId="1" xfId="0" applyNumberFormat="1" applyFont="1" applyFill="1" applyBorder="1" applyAlignment="1">
      <alignment horizontal="center" wrapText="1"/>
    </xf>
    <xf numFmtId="0" fontId="0" fillId="0" borderId="1" xfId="0" applyFill="1" applyBorder="1" applyAlignment="1" applyProtection="1">
      <alignment horizontal="right" vertical="center" wrapText="1"/>
    </xf>
    <xf numFmtId="165" fontId="16"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horizontal="center" vertical="center" wrapText="1"/>
    </xf>
    <xf numFmtId="4" fontId="1" fillId="0" borderId="1" xfId="0" applyNumberFormat="1" applyFont="1" applyFill="1" applyBorder="1" applyAlignment="1" applyProtection="1">
      <alignment horizontal="center" vertical="center" wrapText="1"/>
    </xf>
    <xf numFmtId="4" fontId="1" fillId="2"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165" fontId="17" fillId="0" borderId="1" xfId="0" applyNumberFormat="1" applyFont="1" applyFill="1" applyBorder="1" applyAlignment="1" applyProtection="1">
      <alignment horizontal="center" vertical="center" wrapText="1"/>
    </xf>
    <xf numFmtId="165" fontId="17" fillId="0" borderId="1" xfId="0" applyNumberFormat="1" applyFont="1" applyFill="1" applyBorder="1" applyAlignment="1" applyProtection="1">
      <alignment horizontal="center" vertical="center" wrapText="1"/>
      <protection locked="0"/>
    </xf>
    <xf numFmtId="165" fontId="17" fillId="0" borderId="1" xfId="1" applyNumberFormat="1" applyFont="1" applyFill="1" applyBorder="1" applyAlignment="1" applyProtection="1">
      <alignment horizontal="center" vertical="center" wrapText="1"/>
    </xf>
    <xf numFmtId="165" fontId="16"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horizontal="center" vertical="center" wrapText="1"/>
    </xf>
    <xf numFmtId="165" fontId="16"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Border="1" applyAlignment="1" applyProtection="1">
      <alignment horizontal="center" vertical="center" wrapText="1" readingOrder="2"/>
    </xf>
    <xf numFmtId="0" fontId="17" fillId="0" borderId="1" xfId="0" applyFont="1" applyFill="1" applyBorder="1" applyAlignment="1" applyProtection="1">
      <alignment horizontal="right" vertical="center" wrapText="1"/>
    </xf>
    <xf numFmtId="0" fontId="16" fillId="0" borderId="1" xfId="0" applyFont="1" applyFill="1" applyBorder="1" applyAlignment="1">
      <alignment horizontal="right" vertical="center" wrapText="1"/>
    </xf>
    <xf numFmtId="0" fontId="16" fillId="0" borderId="0" xfId="0" applyFont="1" applyFill="1" applyAlignment="1">
      <alignment horizontal="right" wrapText="1"/>
    </xf>
    <xf numFmtId="0" fontId="18" fillId="3" borderId="1" xfId="0" applyFont="1" applyFill="1" applyBorder="1" applyAlignment="1" applyProtection="1">
      <alignment horizontal="center" vertical="center" wrapText="1" readingOrder="2"/>
    </xf>
    <xf numFmtId="1" fontId="18" fillId="3" borderId="1" xfId="0" applyNumberFormat="1" applyFont="1" applyFill="1" applyBorder="1" applyAlignment="1" applyProtection="1">
      <alignment horizontal="center" vertical="center" wrapText="1" readingOrder="2"/>
    </xf>
    <xf numFmtId="0" fontId="18" fillId="3" borderId="1" xfId="0" applyFont="1" applyFill="1" applyBorder="1" applyAlignment="1" applyProtection="1">
      <alignment horizontal="right" vertical="center" wrapText="1" readingOrder="2"/>
    </xf>
    <xf numFmtId="165" fontId="18" fillId="3" borderId="1" xfId="0" applyNumberFormat="1" applyFont="1" applyFill="1" applyBorder="1" applyAlignment="1" applyProtection="1">
      <alignment horizontal="center" vertical="center" wrapText="1" readingOrder="2"/>
    </xf>
    <xf numFmtId="165" fontId="18" fillId="3" borderId="1" xfId="2" applyNumberFormat="1" applyFont="1" applyFill="1" applyBorder="1" applyAlignment="1" applyProtection="1">
      <alignment horizontal="center" vertical="center" wrapText="1" readingOrder="2"/>
    </xf>
    <xf numFmtId="165" fontId="19" fillId="3" borderId="1" xfId="2" applyNumberFormat="1" applyFont="1" applyFill="1" applyBorder="1" applyAlignment="1" applyProtection="1">
      <alignment horizontal="center" vertical="center" wrapText="1" readingOrder="2"/>
    </xf>
    <xf numFmtId="0" fontId="20"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9" fontId="15" fillId="0" borderId="0" xfId="3" applyFont="1"/>
    <xf numFmtId="0" fontId="18" fillId="4" borderId="1" xfId="0" applyFont="1" applyFill="1" applyBorder="1" applyAlignment="1" applyProtection="1">
      <alignment horizontal="center" vertical="center" wrapText="1" readingOrder="2"/>
    </xf>
    <xf numFmtId="0" fontId="3" fillId="0" borderId="0" xfId="0" applyFont="1" applyAlignment="1">
      <alignment horizontal="right"/>
    </xf>
    <xf numFmtId="0" fontId="4" fillId="0" borderId="0" xfId="0" applyFont="1" applyAlignment="1">
      <alignment horizontal="center"/>
    </xf>
    <xf numFmtId="3" fontId="5" fillId="0" borderId="0" xfId="0" applyNumberFormat="1" applyFont="1"/>
    <xf numFmtId="3" fontId="4" fillId="0" borderId="0" xfId="0" applyNumberFormat="1" applyFont="1"/>
    <xf numFmtId="0" fontId="6" fillId="0" borderId="0" xfId="0" applyFont="1" applyAlignment="1">
      <alignment horizontal="center"/>
    </xf>
    <xf numFmtId="0" fontId="5" fillId="0" borderId="2" xfId="0" applyFont="1" applyFill="1" applyBorder="1" applyAlignment="1">
      <alignment horizontal="center"/>
    </xf>
    <xf numFmtId="3" fontId="7" fillId="0" borderId="3" xfId="0" applyNumberFormat="1" applyFont="1" applyFill="1" applyBorder="1" applyAlignment="1">
      <alignment horizontal="center" wrapText="1"/>
    </xf>
    <xf numFmtId="3" fontId="4" fillId="0" borderId="4" xfId="0" applyNumberFormat="1" applyFont="1" applyFill="1" applyBorder="1" applyAlignment="1">
      <alignment horizontal="center" wrapText="1"/>
    </xf>
    <xf numFmtId="0" fontId="5" fillId="0" borderId="5" xfId="0" applyFont="1" applyFill="1" applyBorder="1" applyAlignment="1">
      <alignment horizontal="center"/>
    </xf>
    <xf numFmtId="0" fontId="7" fillId="0" borderId="1" xfId="0" applyFont="1" applyFill="1" applyBorder="1" applyAlignment="1" applyProtection="1">
      <alignment horizontal="center" vertical="top" wrapText="1"/>
    </xf>
    <xf numFmtId="3" fontId="4" fillId="0" borderId="6" xfId="0" applyNumberFormat="1" applyFont="1" applyFill="1" applyBorder="1" applyAlignment="1">
      <alignment horizontal="center" wrapText="1"/>
    </xf>
    <xf numFmtId="0" fontId="5" fillId="0" borderId="7" xfId="0" applyFont="1" applyFill="1" applyBorder="1" applyAlignment="1">
      <alignment horizontal="center"/>
    </xf>
    <xf numFmtId="3" fontId="7" fillId="0" borderId="1" xfId="0" applyNumberFormat="1" applyFont="1" applyFill="1" applyBorder="1" applyAlignment="1">
      <alignment horizontal="center" wrapText="1"/>
    </xf>
    <xf numFmtId="3" fontId="4" fillId="0" borderId="8" xfId="0" applyNumberFormat="1" applyFont="1" applyFill="1" applyBorder="1" applyAlignment="1">
      <alignment horizontal="center" wrapText="1"/>
    </xf>
    <xf numFmtId="0" fontId="7" fillId="0" borderId="9" xfId="0" applyFont="1" applyFill="1" applyBorder="1" applyAlignment="1">
      <alignment horizontal="center"/>
    </xf>
    <xf numFmtId="3" fontId="4" fillId="0" borderId="10" xfId="0" applyNumberFormat="1" applyFont="1" applyFill="1" applyBorder="1" applyAlignment="1">
      <alignment horizontal="center" wrapText="1"/>
    </xf>
    <xf numFmtId="0" fontId="4" fillId="0" borderId="0" xfId="0" applyNumberFormat="1" applyFont="1" applyBorder="1" applyAlignment="1" applyProtection="1">
      <alignment horizontal="center"/>
    </xf>
    <xf numFmtId="1" fontId="4" fillId="0" borderId="0" xfId="0" applyNumberFormat="1" applyFont="1" applyBorder="1" applyAlignment="1" applyProtection="1">
      <alignment horizontal="center"/>
    </xf>
    <xf numFmtId="0" fontId="4" fillId="0" borderId="0" xfId="0" applyFont="1"/>
    <xf numFmtId="0" fontId="5" fillId="0" borderId="0" xfId="0" applyFont="1" applyAlignment="1">
      <alignment horizontal="right"/>
    </xf>
    <xf numFmtId="0" fontId="5" fillId="0" borderId="0" xfId="0" applyFont="1" applyFill="1" applyBorder="1" applyAlignment="1" applyProtection="1">
      <alignment horizontal="right"/>
    </xf>
    <xf numFmtId="3" fontId="16" fillId="0" borderId="0" xfId="0" applyNumberFormat="1" applyFont="1" applyFill="1" applyAlignment="1">
      <alignment horizontal="center" vertical="center" wrapText="1"/>
    </xf>
    <xf numFmtId="165" fontId="16" fillId="0" borderId="0" xfId="0" applyNumberFormat="1" applyFont="1" applyFill="1" applyAlignment="1">
      <alignment horizontal="center" vertical="center" wrapText="1"/>
    </xf>
    <xf numFmtId="43" fontId="16" fillId="0" borderId="0" xfId="1" applyFont="1" applyFill="1" applyAlignment="1">
      <alignment horizontal="center" vertical="center" wrapText="1"/>
    </xf>
    <xf numFmtId="43" fontId="17" fillId="0" borderId="1" xfId="1" applyFont="1" applyFill="1" applyBorder="1" applyAlignment="1" applyProtection="1">
      <alignment horizontal="center" vertical="center" wrapText="1"/>
    </xf>
    <xf numFmtId="43" fontId="16" fillId="0" borderId="0" xfId="1" applyFont="1" applyFill="1" applyAlignment="1">
      <alignment horizontal="center" wrapText="1"/>
    </xf>
    <xf numFmtId="168" fontId="16" fillId="4" borderId="1" xfId="1" applyNumberFormat="1" applyFont="1" applyFill="1" applyBorder="1" applyAlignment="1">
      <alignment horizontal="center" wrapText="1"/>
    </xf>
    <xf numFmtId="168" fontId="16" fillId="3" borderId="1" xfId="1" applyNumberFormat="1" applyFont="1" applyFill="1" applyBorder="1" applyAlignment="1">
      <alignment horizontal="center" wrapText="1"/>
    </xf>
    <xf numFmtId="168" fontId="16" fillId="4" borderId="1" xfId="0" applyNumberFormat="1" applyFont="1" applyFill="1" applyBorder="1" applyAlignment="1">
      <alignment horizontal="center" wrapText="1"/>
    </xf>
    <xf numFmtId="166" fontId="17" fillId="0" borderId="1" xfId="1" applyNumberFormat="1" applyFont="1" applyFill="1" applyBorder="1" applyAlignment="1" applyProtection="1">
      <alignment vertical="center" wrapText="1"/>
    </xf>
    <xf numFmtId="166" fontId="1" fillId="0" borderId="1" xfId="1" applyNumberFormat="1" applyFont="1" applyFill="1" applyBorder="1" applyAlignment="1" applyProtection="1">
      <alignment vertical="center" wrapText="1"/>
    </xf>
    <xf numFmtId="166" fontId="16" fillId="0" borderId="0" xfId="1" applyNumberFormat="1" applyFont="1" applyFill="1" applyAlignment="1">
      <alignment wrapText="1"/>
    </xf>
    <xf numFmtId="0" fontId="5" fillId="0" borderId="11" xfId="0" applyFont="1" applyFill="1" applyBorder="1" applyAlignment="1">
      <alignment horizontal="center"/>
    </xf>
    <xf numFmtId="5" fontId="5" fillId="4" borderId="1" xfId="1" applyNumberFormat="1" applyFont="1" applyFill="1" applyBorder="1" applyAlignment="1">
      <alignment horizontal="center"/>
    </xf>
    <xf numFmtId="0" fontId="5" fillId="4" borderId="12" xfId="0" applyFont="1" applyFill="1" applyBorder="1" applyAlignment="1">
      <alignment horizontal="center"/>
    </xf>
    <xf numFmtId="0" fontId="5" fillId="4" borderId="13" xfId="0" applyFont="1" applyFill="1" applyBorder="1" applyAlignment="1">
      <alignment horizontal="center"/>
    </xf>
    <xf numFmtId="0" fontId="5" fillId="4" borderId="14" xfId="0" applyFont="1" applyFill="1" applyBorder="1" applyAlignment="1">
      <alignment horizontal="center" wrapText="1"/>
    </xf>
    <xf numFmtId="0" fontId="17"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readingOrder="2"/>
      <protection locked="0"/>
    </xf>
    <xf numFmtId="0" fontId="18" fillId="4" borderId="1" xfId="0" applyFont="1" applyFill="1" applyBorder="1" applyAlignment="1" applyProtection="1">
      <alignment horizontal="center" vertical="center" wrapText="1" readingOrder="2"/>
      <protection locked="0"/>
    </xf>
    <xf numFmtId="4" fontId="1" fillId="0" borderId="1" xfId="0" applyNumberFormat="1" applyFont="1" applyFill="1" applyBorder="1" applyAlignment="1" applyProtection="1">
      <alignment horizontal="center" vertical="center" wrapText="1"/>
      <protection locked="0"/>
    </xf>
    <xf numFmtId="0" fontId="16" fillId="0" borderId="15" xfId="0" applyFont="1" applyFill="1" applyBorder="1" applyAlignment="1">
      <alignment horizontal="center" wrapText="1"/>
    </xf>
    <xf numFmtId="166" fontId="16" fillId="0" borderId="16" xfId="1" applyNumberFormat="1" applyFont="1" applyFill="1" applyBorder="1" applyAlignment="1">
      <alignment wrapText="1"/>
    </xf>
    <xf numFmtId="166" fontId="16" fillId="0" borderId="0" xfId="1" applyNumberFormat="1" applyFont="1" applyFill="1" applyBorder="1" applyAlignment="1">
      <alignment wrapText="1"/>
    </xf>
    <xf numFmtId="0" fontId="16" fillId="0" borderId="17" xfId="0" applyFont="1" applyFill="1" applyBorder="1" applyAlignment="1">
      <alignment horizontal="center" wrapText="1"/>
    </xf>
    <xf numFmtId="166" fontId="16" fillId="0" borderId="18" xfId="1" applyNumberFormat="1" applyFont="1" applyFill="1" applyBorder="1" applyAlignment="1">
      <alignment wrapText="1"/>
    </xf>
    <xf numFmtId="0" fontId="16" fillId="0" borderId="19" xfId="0" applyFont="1" applyFill="1" applyBorder="1" applyAlignment="1">
      <alignment horizontal="center" wrapText="1"/>
    </xf>
    <xf numFmtId="166" fontId="16" fillId="0" borderId="20" xfId="1" applyNumberFormat="1" applyFont="1" applyFill="1" applyBorder="1" applyAlignment="1">
      <alignment wrapText="1"/>
    </xf>
    <xf numFmtId="166" fontId="16" fillId="0" borderId="21" xfId="1" applyNumberFormat="1" applyFont="1" applyFill="1" applyBorder="1" applyAlignment="1">
      <alignment wrapText="1"/>
    </xf>
    <xf numFmtId="0" fontId="16" fillId="0" borderId="16" xfId="0" applyFont="1" applyFill="1" applyBorder="1" applyAlignment="1">
      <alignment horizontal="right" wrapText="1"/>
    </xf>
    <xf numFmtId="0" fontId="16" fillId="0" borderId="18" xfId="0" applyFont="1" applyFill="1" applyBorder="1" applyAlignment="1">
      <alignment wrapText="1"/>
    </xf>
    <xf numFmtId="166" fontId="16" fillId="0" borderId="22" xfId="1" applyNumberFormat="1" applyFont="1" applyFill="1" applyBorder="1" applyAlignment="1">
      <alignment wrapText="1"/>
    </xf>
    <xf numFmtId="0" fontId="16" fillId="0" borderId="20" xfId="0" applyFont="1" applyFill="1" applyBorder="1" applyAlignment="1">
      <alignment wrapText="1"/>
    </xf>
    <xf numFmtId="0" fontId="21" fillId="3" borderId="23" xfId="0" applyFont="1" applyFill="1" applyBorder="1" applyAlignment="1">
      <alignment wrapText="1"/>
    </xf>
    <xf numFmtId="0" fontId="21" fillId="3" borderId="24" xfId="0" applyFont="1" applyFill="1" applyBorder="1" applyAlignment="1">
      <alignment wrapText="1"/>
    </xf>
    <xf numFmtId="9" fontId="22" fillId="3" borderId="24" xfId="3" applyFont="1" applyFill="1" applyBorder="1" applyAlignment="1">
      <alignment horizontal="center" wrapText="1"/>
    </xf>
    <xf numFmtId="167" fontId="23" fillId="0" borderId="0" xfId="0" applyNumberFormat="1" applyFont="1" applyFill="1" applyAlignment="1">
      <alignment horizontal="center" vertical="center" wrapText="1"/>
    </xf>
    <xf numFmtId="167" fontId="23" fillId="0" borderId="0" xfId="0" applyNumberFormat="1" applyFont="1" applyFill="1" applyAlignment="1">
      <alignment vertical="center" wrapText="1"/>
    </xf>
    <xf numFmtId="0" fontId="0" fillId="0" borderId="0" xfId="0" applyAlignment="1">
      <alignment horizontal="center" vertical="center" wrapText="1"/>
    </xf>
    <xf numFmtId="0" fontId="24" fillId="4" borderId="1" xfId="0" applyFont="1" applyFill="1" applyBorder="1" applyAlignment="1" applyProtection="1">
      <alignment horizontal="center" vertical="center" wrapText="1" readingOrder="2"/>
    </xf>
    <xf numFmtId="166" fontId="24" fillId="4" borderId="1" xfId="1" applyNumberFormat="1" applyFont="1" applyFill="1" applyBorder="1" applyAlignment="1" applyProtection="1">
      <alignment vertical="center" wrapText="1" readingOrder="2"/>
    </xf>
    <xf numFmtId="0" fontId="18" fillId="4" borderId="1" xfId="0" applyFont="1" applyFill="1" applyBorder="1" applyAlignment="1" applyProtection="1">
      <alignment horizontal="right" vertical="center" wrapText="1" readingOrder="2"/>
    </xf>
    <xf numFmtId="0" fontId="18" fillId="5" borderId="1" xfId="0" applyFont="1" applyFill="1" applyBorder="1" applyAlignment="1" applyProtection="1">
      <alignment horizontal="center" vertical="center" wrapText="1" readingOrder="2"/>
    </xf>
    <xf numFmtId="43" fontId="18" fillId="4" borderId="1" xfId="1" applyFont="1" applyFill="1" applyBorder="1" applyAlignment="1" applyProtection="1">
      <alignment horizontal="center" vertical="center" wrapText="1" readingOrder="2"/>
    </xf>
    <xf numFmtId="165" fontId="18" fillId="4" borderId="1" xfId="2" applyNumberFormat="1" applyFont="1" applyFill="1" applyBorder="1" applyAlignment="1" applyProtection="1">
      <alignment horizontal="center" vertical="center" wrapText="1" readingOrder="2"/>
    </xf>
    <xf numFmtId="165" fontId="18" fillId="4" borderId="1" xfId="0" applyNumberFormat="1" applyFont="1" applyFill="1" applyBorder="1" applyAlignment="1" applyProtection="1">
      <alignment horizontal="center" vertical="center" wrapText="1" readingOrder="2"/>
    </xf>
    <xf numFmtId="0" fontId="18" fillId="6" borderId="1" xfId="0" applyFont="1" applyFill="1" applyBorder="1" applyAlignment="1" applyProtection="1">
      <alignment horizontal="center" vertical="center" wrapText="1" readingOrder="2"/>
      <protection locked="0"/>
    </xf>
    <xf numFmtId="3" fontId="4" fillId="0" borderId="0" xfId="0" applyNumberFormat="1" applyFont="1" applyProtection="1">
      <protection locked="0"/>
    </xf>
    <xf numFmtId="0" fontId="4" fillId="0" borderId="0" xfId="0" applyFont="1" applyAlignment="1" applyProtection="1">
      <alignment horizontal="center"/>
      <protection locked="0"/>
    </xf>
    <xf numFmtId="167" fontId="4" fillId="0" borderId="0" xfId="0" applyNumberFormat="1" applyFont="1" applyAlignment="1" applyProtection="1">
      <alignment horizontal="left"/>
      <protection locked="0"/>
    </xf>
    <xf numFmtId="3" fontId="3" fillId="0" borderId="0" xfId="0" applyNumberFormat="1" applyFont="1" applyProtection="1">
      <protection locked="0"/>
    </xf>
    <xf numFmtId="0" fontId="5" fillId="0" borderId="0" xfId="0" applyFont="1" applyAlignment="1" applyProtection="1">
      <alignment horizontal="right"/>
      <protection locked="0"/>
    </xf>
    <xf numFmtId="0" fontId="0" fillId="0" borderId="0" xfId="0" applyProtection="1">
      <protection locked="0"/>
    </xf>
    <xf numFmtId="9" fontId="21" fillId="3" borderId="24" xfId="0" applyNumberFormat="1" applyFont="1" applyFill="1" applyBorder="1" applyAlignment="1">
      <alignment wrapText="1"/>
    </xf>
    <xf numFmtId="0" fontId="16" fillId="0" borderId="1" xfId="0" applyFont="1" applyFill="1" applyBorder="1" applyAlignment="1" applyProtection="1">
      <alignment horizontal="center" vertical="center" wrapText="1"/>
      <protection locked="0"/>
    </xf>
    <xf numFmtId="166" fontId="1" fillId="0" borderId="1" xfId="1" applyNumberFormat="1" applyFont="1" applyFill="1" applyBorder="1" applyAlignment="1" applyProtection="1">
      <alignment vertical="center" wrapText="1"/>
      <protection locked="0"/>
    </xf>
    <xf numFmtId="0" fontId="16" fillId="0" borderId="1" xfId="0" applyFont="1" applyFill="1" applyBorder="1" applyAlignment="1" applyProtection="1">
      <alignment horizontal="right" vertical="center" wrapText="1"/>
      <protection locked="0"/>
    </xf>
    <xf numFmtId="165" fontId="16" fillId="0" borderId="1" xfId="1" applyNumberFormat="1" applyFont="1" applyFill="1" applyBorder="1" applyAlignment="1" applyProtection="1">
      <alignment horizontal="center" vertical="center" wrapText="1"/>
      <protection locked="0"/>
    </xf>
    <xf numFmtId="5" fontId="5" fillId="4" borderId="1" xfId="1"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7" borderId="1" xfId="0" applyFont="1" applyFill="1" applyBorder="1" applyAlignment="1" applyProtection="1">
      <alignment horizontal="center" vertical="center" wrapText="1"/>
    </xf>
    <xf numFmtId="14" fontId="0" fillId="0" borderId="0" xfId="0" applyNumberFormat="1"/>
    <xf numFmtId="9" fontId="22" fillId="3" borderId="24" xfId="3" applyNumberFormat="1" applyFont="1" applyFill="1" applyBorder="1" applyAlignment="1" applyProtection="1">
      <alignment horizontal="center" wrapText="1"/>
    </xf>
    <xf numFmtId="0" fontId="1" fillId="0" borderId="1" xfId="0" applyFont="1" applyFill="1" applyBorder="1" applyAlignment="1" applyProtection="1">
      <alignment horizontal="center" vertical="center" wrapText="1" readingOrder="2"/>
      <protection locked="0"/>
    </xf>
    <xf numFmtId="0" fontId="0" fillId="2" borderId="0" xfId="0" applyFill="1"/>
    <xf numFmtId="0" fontId="1" fillId="7" borderId="1" xfId="0" applyFont="1" applyFill="1" applyBorder="1" applyAlignment="1" applyProtection="1">
      <alignment horizontal="center" vertical="center" wrapText="1" readingOrder="2"/>
      <protection locked="0"/>
    </xf>
    <xf numFmtId="165" fontId="16" fillId="7" borderId="1" xfId="0" applyNumberFormat="1" applyFont="1" applyFill="1" applyBorder="1" applyAlignment="1" applyProtection="1">
      <alignment horizontal="center" vertical="center" wrapText="1"/>
      <protection locked="0"/>
    </xf>
    <xf numFmtId="168" fontId="16" fillId="4" borderId="25" xfId="0" applyNumberFormat="1" applyFont="1" applyFill="1" applyBorder="1" applyAlignment="1">
      <alignment horizontal="center" wrapText="1"/>
    </xf>
    <xf numFmtId="0" fontId="0" fillId="0" borderId="0" xfId="0" applyBorder="1"/>
    <xf numFmtId="0" fontId="16" fillId="7" borderId="0" xfId="0" applyFont="1" applyFill="1" applyBorder="1" applyAlignment="1" applyProtection="1">
      <alignment horizontal="center" vertical="center" wrapText="1"/>
      <protection locked="0"/>
    </xf>
    <xf numFmtId="166" fontId="1" fillId="7" borderId="0" xfId="1" applyNumberFormat="1" applyFont="1" applyFill="1" applyBorder="1" applyAlignment="1" applyProtection="1">
      <alignment vertical="center" wrapText="1"/>
      <protection locked="0"/>
    </xf>
    <xf numFmtId="0" fontId="12" fillId="7" borderId="0" xfId="0" applyFont="1" applyFill="1" applyBorder="1" applyAlignment="1" applyProtection="1">
      <alignment horizontal="right" vertical="top" wrapText="1"/>
    </xf>
    <xf numFmtId="0" fontId="16" fillId="0" borderId="0" xfId="0" applyFont="1" applyFill="1" applyBorder="1" applyAlignment="1" applyProtection="1">
      <alignment horizontal="right" vertical="center" wrapText="1"/>
      <protection locked="0"/>
    </xf>
    <xf numFmtId="0" fontId="1" fillId="0" borderId="0" xfId="0" applyFont="1" applyFill="1" applyBorder="1" applyAlignment="1" applyProtection="1">
      <alignment horizontal="center" vertical="center" wrapText="1" readingOrder="2"/>
      <protection locked="0"/>
    </xf>
    <xf numFmtId="165" fontId="17" fillId="7" borderId="1" xfId="0" applyNumberFormat="1" applyFont="1" applyFill="1" applyBorder="1" applyAlignment="1" applyProtection="1">
      <alignment horizontal="center" vertical="center" wrapText="1"/>
      <protection locked="0"/>
    </xf>
    <xf numFmtId="4" fontId="1" fillId="7" borderId="1" xfId="0" applyNumberFormat="1" applyFont="1" applyFill="1" applyBorder="1" applyAlignment="1" applyProtection="1">
      <alignment horizontal="center" vertical="center" wrapText="1"/>
      <protection locked="0"/>
    </xf>
    <xf numFmtId="9" fontId="22" fillId="3" borderId="26" xfId="3" applyNumberFormat="1" applyFont="1" applyFill="1" applyBorder="1" applyAlignment="1" applyProtection="1">
      <alignment horizontal="center" wrapText="1"/>
    </xf>
    <xf numFmtId="0" fontId="17" fillId="7" borderId="1" xfId="0" applyFont="1" applyFill="1" applyBorder="1" applyAlignment="1" applyProtection="1">
      <alignment horizontal="right" vertical="center" wrapText="1"/>
    </xf>
    <xf numFmtId="0" fontId="1" fillId="7" borderId="1" xfId="0" applyFont="1" applyFill="1" applyBorder="1" applyAlignment="1" applyProtection="1">
      <alignment horizontal="right" vertical="center" wrapText="1"/>
    </xf>
    <xf numFmtId="16" fontId="17" fillId="0" borderId="1" xfId="0" quotePrefix="1" applyNumberFormat="1" applyFont="1" applyFill="1" applyBorder="1" applyAlignment="1" applyProtection="1">
      <alignment horizontal="center" vertical="center" wrapText="1"/>
    </xf>
    <xf numFmtId="0" fontId="1" fillId="7" borderId="1" xfId="0" applyFont="1" applyFill="1" applyBorder="1" applyAlignment="1" applyProtection="1">
      <alignment horizontal="right" vertical="top" wrapText="1"/>
    </xf>
    <xf numFmtId="0" fontId="17" fillId="0" borderId="1" xfId="0" quotePrefix="1" applyFont="1" applyFill="1" applyBorder="1" applyAlignment="1" applyProtection="1">
      <alignment horizontal="center" vertical="center" wrapText="1"/>
    </xf>
    <xf numFmtId="0" fontId="1" fillId="0" borderId="1" xfId="0" quotePrefix="1" applyFont="1" applyFill="1" applyBorder="1" applyAlignment="1" applyProtection="1">
      <alignment horizontal="center" vertical="center" wrapText="1"/>
    </xf>
    <xf numFmtId="0" fontId="0" fillId="0" borderId="23" xfId="0" applyFill="1" applyBorder="1" applyAlignment="1">
      <alignment vertical="center" wrapText="1"/>
    </xf>
    <xf numFmtId="0" fontId="0" fillId="0" borderId="0" xfId="0" applyFill="1"/>
    <xf numFmtId="0" fontId="1" fillId="0" borderId="1" xfId="0" applyFont="1" applyFill="1" applyBorder="1" applyAlignment="1" applyProtection="1">
      <alignment horizontal="right" vertical="center"/>
    </xf>
    <xf numFmtId="165" fontId="16" fillId="0" borderId="1" xfId="0" applyNumberFormat="1" applyFont="1" applyBorder="1" applyAlignment="1">
      <alignment horizontal="center" vertical="center" wrapText="1"/>
    </xf>
    <xf numFmtId="0" fontId="21" fillId="0" borderId="23" xfId="0" applyFont="1" applyFill="1" applyBorder="1" applyAlignment="1">
      <alignment horizontal="right" vertical="center" wrapText="1"/>
    </xf>
    <xf numFmtId="169" fontId="21" fillId="3" borderId="27" xfId="0" applyNumberFormat="1" applyFont="1" applyFill="1" applyBorder="1" applyAlignment="1">
      <alignment horizontal="center" wrapText="1"/>
    </xf>
    <xf numFmtId="0" fontId="0" fillId="0" borderId="0" xfId="0" applyFill="1" applyBorder="1" applyAlignment="1">
      <alignment vertical="center" wrapText="1"/>
    </xf>
    <xf numFmtId="0" fontId="21" fillId="0" borderId="0" xfId="0" applyFont="1" applyFill="1" applyBorder="1" applyAlignment="1">
      <alignment vertical="center" wrapText="1"/>
    </xf>
    <xf numFmtId="0" fontId="0" fillId="0" borderId="0" xfId="0" applyFill="1" applyBorder="1"/>
    <xf numFmtId="0" fontId="25" fillId="0" borderId="0" xfId="0" applyFont="1" applyFill="1" applyBorder="1" applyAlignment="1">
      <alignment vertical="center" wrapText="1"/>
    </xf>
    <xf numFmtId="165" fontId="26" fillId="0" borderId="0" xfId="0" applyNumberFormat="1" applyFont="1" applyFill="1" applyAlignment="1">
      <alignment horizontal="center" wrapText="1"/>
    </xf>
    <xf numFmtId="6" fontId="27" fillId="4" borderId="0" xfId="0" applyNumberFormat="1" applyFont="1" applyFill="1" applyBorder="1" applyAlignment="1">
      <alignment horizontal="center" wrapText="1"/>
    </xf>
    <xf numFmtId="3" fontId="14" fillId="0" borderId="0" xfId="0" applyNumberFormat="1" applyFont="1" applyAlignment="1">
      <alignment horizontal="center" vertical="center"/>
    </xf>
    <xf numFmtId="3" fontId="5" fillId="0" borderId="0" xfId="0" applyNumberFormat="1" applyFont="1" applyAlignment="1">
      <alignment horizontal="center" vertical="center"/>
    </xf>
    <xf numFmtId="6" fontId="27" fillId="4" borderId="1" xfId="0" applyNumberFormat="1" applyFont="1" applyFill="1" applyBorder="1" applyAlignment="1">
      <alignment horizontal="center" wrapText="1"/>
    </xf>
    <xf numFmtId="0" fontId="21" fillId="3" borderId="23" xfId="0" applyFont="1" applyFill="1" applyBorder="1" applyAlignment="1">
      <alignment horizontal="center" wrapText="1"/>
    </xf>
    <xf numFmtId="0" fontId="5" fillId="4" borderId="1" xfId="0" applyFont="1" applyFill="1" applyBorder="1" applyAlignment="1">
      <alignment horizontal="center"/>
    </xf>
    <xf numFmtId="0" fontId="5" fillId="4" borderId="1" xfId="0" applyFont="1" applyFill="1" applyBorder="1" applyAlignment="1" applyProtection="1">
      <alignment horizontal="center" vertical="center" wrapText="1"/>
      <protection locked="0"/>
    </xf>
    <xf numFmtId="0" fontId="21" fillId="3" borderId="28" xfId="0" applyFont="1" applyFill="1" applyBorder="1" applyAlignment="1">
      <alignment horizontal="center" wrapText="1"/>
    </xf>
    <xf numFmtId="0" fontId="21" fillId="3" borderId="23" xfId="0" applyFont="1" applyFill="1" applyBorder="1" applyAlignment="1">
      <alignment horizontal="center" wrapText="1"/>
    </xf>
    <xf numFmtId="0" fontId="21" fillId="3" borderId="24" xfId="0" applyFont="1" applyFill="1" applyBorder="1" applyAlignment="1">
      <alignment horizontal="center" wrapText="1"/>
    </xf>
    <xf numFmtId="0" fontId="21" fillId="3" borderId="29" xfId="0" applyFont="1" applyFill="1" applyBorder="1" applyAlignment="1">
      <alignment horizontal="center" wrapText="1"/>
    </xf>
    <xf numFmtId="0" fontId="21" fillId="3" borderId="26" xfId="0" applyFont="1" applyFill="1" applyBorder="1" applyAlignment="1">
      <alignment horizontal="center" wrapText="1"/>
    </xf>
    <xf numFmtId="0" fontId="21" fillId="0" borderId="0" xfId="0" applyFont="1" applyFill="1" applyBorder="1" applyAlignment="1">
      <alignment horizontal="center" vertical="center" wrapText="1"/>
    </xf>
    <xf numFmtId="0" fontId="7" fillId="0" borderId="0" xfId="0" quotePrefix="1" applyFont="1" applyFill="1" applyBorder="1" applyAlignment="1" applyProtection="1">
      <alignment horizontal="center" vertical="center" wrapText="1"/>
    </xf>
    <xf numFmtId="0" fontId="21" fillId="3" borderId="30" xfId="0" applyFont="1" applyFill="1" applyBorder="1" applyAlignment="1">
      <alignment horizontal="center" wrapText="1"/>
    </xf>
    <xf numFmtId="0" fontId="21" fillId="3" borderId="31"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7">
    <dxf>
      <font>
        <color auto="1"/>
      </font>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bgColor theme="9" tint="0.59996337778862885"/>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jpeg" /></Relationships>
</file>

<file path=xl/drawings/_rels/drawing2.xml.rels><?xml version="1.0" encoding="UTF-8" standalone="yes"?>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editAs="oneCell">
    <xdr:from>
      <xdr:col>3</xdr:col>
      <xdr:colOff>657225</xdr:colOff>
      <xdr:row>0</xdr:row>
      <xdr:rowOff>76200</xdr:rowOff>
    </xdr:from>
    <xdr:to>
      <xdr:col>3</xdr:col>
      <xdr:colOff>657225</xdr:colOff>
      <xdr:row>4</xdr:row>
      <xdr:rowOff>85725</xdr:rowOff>
    </xdr:to>
    <xdr:pic>
      <xdr:nvPicPr>
        <xdr:cNvPr id="2027" name="Picture 1" descr="logo nextcom small">
          <a:extLst>
            <a:ext uri="{FF2B5EF4-FFF2-40B4-BE49-F238E27FC236}">
              <a16:creationId xmlns:a16="http://schemas.microsoft.com/office/drawing/2014/main" id="{FC94CEF1-A98A-418E-A227-36641BF27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467050" y="7620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28575</xdr:rowOff>
    </xdr:from>
    <xdr:to>
      <xdr:col>3</xdr:col>
      <xdr:colOff>1990725</xdr:colOff>
      <xdr:row>3</xdr:row>
      <xdr:rowOff>123825</xdr:rowOff>
    </xdr:to>
    <xdr:pic>
      <xdr:nvPicPr>
        <xdr:cNvPr id="2028" name="Picture 6" descr="לוגו ניו בנד">
          <a:extLst>
            <a:ext uri="{FF2B5EF4-FFF2-40B4-BE49-F238E27FC236}">
              <a16:creationId xmlns:a16="http://schemas.microsoft.com/office/drawing/2014/main" id="{872829E4-1025-4167-80F1-ADEA8EFDCB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133550" y="28575"/>
          <a:ext cx="1990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600075</xdr:colOff>
      <xdr:row>0</xdr:row>
      <xdr:rowOff>38100</xdr:rowOff>
    </xdr:from>
    <xdr:to>
      <xdr:col>8</xdr:col>
      <xdr:colOff>771525</xdr:colOff>
      <xdr:row>2</xdr:row>
      <xdr:rowOff>133350</xdr:rowOff>
    </xdr:to>
    <xdr:pic>
      <xdr:nvPicPr>
        <xdr:cNvPr id="8539" name="תמונה 1">
          <a:extLst>
            <a:ext uri="{FF2B5EF4-FFF2-40B4-BE49-F238E27FC236}">
              <a16:creationId xmlns:a16="http://schemas.microsoft.com/office/drawing/2014/main" id="{9240968A-2400-4213-9EEF-279254DA8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609300" y="38100"/>
          <a:ext cx="3590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KNAM.GENERAL/&#1514;&#1511;&#1504;&#1502;%202011/&#1500;&#1488;&#1497;&#1514;&#1503;1%20-%20&#1502;&#1488;&#1505;&#1496;&#1512;%20&#1499;&#1514;&#1489;%20&#1499;&#1502;&#1493;&#1497;&#1493;&#1514;%202011.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סיכום "/>
      <sheetName val="מכרז- כ.כ מלא"/>
      <sheetName val="מרקט ללא מעמ"/>
      <sheetName val="מרקט"/>
      <sheetName val="ט.עזר"/>
      <sheetName val="מכרז -ב,ד"/>
      <sheetName val="מכרז- ג,ד,ה"/>
      <sheetName val="לאחר הנחת 35% - ב,ד"/>
      <sheetName val="לאחר הנחת 35%- כ.כ מלא"/>
      <sheetName val="לאחר הנחת 35%- כ.כ מלא לא ממויי"/>
      <sheetName val="לאיתן1 - מאסטר כתב כמויות 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v>1</v>
          </cell>
          <cell r="C2">
            <v>1</v>
          </cell>
          <cell r="D2" t="str">
            <v>כבל אופטי להתקנה פנימית 2 סיבים M.M בקוטר 62.5 מיקרון עבור FTTD. הכבל במבנה Multi-Tight Distribution. הכבל HFFR מלא - גם במעטה הפנימי וגם בחיצוני. החברות המאושרות : טלדור או חברה/ות אחרת/ות שייקבע/ו במכרז ייעודי לכבלים. מק"ט טלדור F60020217O.</v>
          </cell>
          <cell r="E2">
            <v>1</v>
          </cell>
          <cell r="F2" t="str">
            <v>מטר</v>
          </cell>
          <cell r="G2">
            <v>1.2415</v>
          </cell>
          <cell r="H2">
            <v>0</v>
          </cell>
          <cell r="I2">
            <v>1.2415</v>
          </cell>
          <cell r="J2">
            <v>2</v>
          </cell>
          <cell r="K2">
            <v>3.2415000000000003</v>
          </cell>
          <cell r="L2">
            <v>3.2415000000000003</v>
          </cell>
        </row>
        <row r="3">
          <cell r="B3">
            <v>2</v>
          </cell>
          <cell r="C3">
            <v>1</v>
          </cell>
          <cell r="D3" t="str">
            <v>כבל אופטי להתקנה פנימית 2 סיבים M.M בקוטר 50 מיקרון OM4 עבור FTTD. הכבל במבנה Multi-Tight Distribution. הכבל HFFR מלא - גם במעטה הפנימי וגם בחיצוני. החברות המאושרות : טלדור או חברה/ות אחרת/ות שייקבע/ו במכרז ייעודי לכבלים. מק"ט טלדור FJ0020201Z</v>
          </cell>
          <cell r="E3">
            <v>1</v>
          </cell>
          <cell r="F3" t="str">
            <v>מטר</v>
          </cell>
          <cell r="G3">
            <v>2.0605000000000002</v>
          </cell>
          <cell r="H3">
            <v>0</v>
          </cell>
          <cell r="I3">
            <v>2.0605000000000002</v>
          </cell>
          <cell r="J3">
            <v>2</v>
          </cell>
          <cell r="K3">
            <v>4.0605000000000002</v>
          </cell>
          <cell r="L3">
            <v>4.0605000000000002</v>
          </cell>
        </row>
        <row r="4">
          <cell r="B4">
            <v>3</v>
          </cell>
          <cell r="C4">
            <v>1</v>
          </cell>
          <cell r="D4" t="str">
            <v>כבל אופטי להתקנה פנימית 2 סיבים M.M בקוטר 50 מיקרון OM3 עבור FTTD. הכבל במבנה Multi-Tight Distribution. הכבל HFFR מלא - גם במעטה הפנימי וגם בחיצוני. החברות המאושרות : טלדור או חברה/ות אחרת/ות שייקבע/ו במכרז ייעודי לכבלים. מק"ט טלדור FI0020201Z</v>
          </cell>
          <cell r="E4">
            <v>1</v>
          </cell>
          <cell r="F4" t="str">
            <v>מטר</v>
          </cell>
          <cell r="G4">
            <v>1.5925000000000002</v>
          </cell>
          <cell r="H4">
            <v>0</v>
          </cell>
          <cell r="I4">
            <v>1.5925000000000002</v>
          </cell>
          <cell r="J4">
            <v>2</v>
          </cell>
          <cell r="K4">
            <v>3.5925000000000002</v>
          </cell>
          <cell r="L4">
            <v>3.5925000000000002</v>
          </cell>
        </row>
        <row r="5">
          <cell r="B5">
            <v>4</v>
          </cell>
          <cell r="C5">
            <v>1</v>
          </cell>
          <cell r="D5" t="str">
            <v>כבל אופטי להתקנה פנימית  2 סיבים S.M. בקוטר 9 מיקרון עבור FTTD. הכבל במבנה Multi-Tight Distribution. הכבל HFFR מלא - גם במעטה הפנימי וגם בחיצוני. הסיב יהיה על פי תקן G657A2. החברות המאושרות : טלדור או חברה/ות אחרת/ות שייקבע/ו במכרז ייעודי לכבלים. מק"ט טלד</v>
          </cell>
          <cell r="E5">
            <v>1</v>
          </cell>
          <cell r="F5" t="str">
            <v>מטר</v>
          </cell>
          <cell r="G5">
            <v>1.079</v>
          </cell>
          <cell r="H5">
            <v>0</v>
          </cell>
          <cell r="I5">
            <v>1.079</v>
          </cell>
          <cell r="J5">
            <v>2</v>
          </cell>
          <cell r="K5">
            <v>3.0789999999999997</v>
          </cell>
          <cell r="L5">
            <v>3.0789999999999997</v>
          </cell>
        </row>
        <row r="6">
          <cell r="B6">
            <v>5</v>
          </cell>
          <cell r="C6">
            <v>1</v>
          </cell>
          <cell r="D6" t="str">
            <v>כבל אופטי להתקנה פנימית משולב, שני סיבים M.M בקוטר 62.5 מיקרון,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אחרת/</v>
          </cell>
          <cell r="E6">
            <v>1</v>
          </cell>
          <cell r="F6" t="str">
            <v>מטר</v>
          </cell>
          <cell r="G6">
            <v>1.677</v>
          </cell>
          <cell r="H6">
            <v>0</v>
          </cell>
          <cell r="I6">
            <v>1.677</v>
          </cell>
          <cell r="J6">
            <v>2</v>
          </cell>
          <cell r="K6">
            <v>3.677</v>
          </cell>
          <cell r="L6">
            <v>3.677</v>
          </cell>
        </row>
        <row r="7">
          <cell r="B7">
            <v>6</v>
          </cell>
          <cell r="C7">
            <v>1</v>
          </cell>
          <cell r="D7" t="str">
            <v>כבל אופטי להתקנה פנימית משולב, שני סיבים M.M בקוטר 50 מיקרון OM4,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v>
          </cell>
          <cell r="E7">
            <v>1</v>
          </cell>
          <cell r="F7" t="str">
            <v>מטר</v>
          </cell>
          <cell r="G7">
            <v>2.3855</v>
          </cell>
          <cell r="H7">
            <v>0</v>
          </cell>
          <cell r="I7">
            <v>2.3855</v>
          </cell>
          <cell r="J7">
            <v>2</v>
          </cell>
          <cell r="K7">
            <v>4.3855000000000004</v>
          </cell>
          <cell r="L7">
            <v>4.3855000000000004</v>
          </cell>
        </row>
        <row r="8">
          <cell r="B8">
            <v>7</v>
          </cell>
          <cell r="C8">
            <v>1</v>
          </cell>
          <cell r="D8" t="str">
            <v>כבל אופטי להתקנה פנימית משולב, שני סיבים M.M בקוטר 50 מיקרון OM3, ושני סיבים 9 מיקרון S.M עבור FTTD. הכבל במבנה Multi-Tight Distribution. הכבל HFFR מלא - גם במעטה הפנימי וגם בחיצוני. סיבי ה-S.M יהיו על פי התקן G657A2. החברות המאושרות : טלדור או חברה/ות אח</v>
          </cell>
          <cell r="E8">
            <v>1</v>
          </cell>
          <cell r="F8" t="str">
            <v>מטר</v>
          </cell>
          <cell r="G8">
            <v>1.3454999999999999</v>
          </cell>
          <cell r="H8">
            <v>0</v>
          </cell>
          <cell r="I8">
            <v>1.3454999999999999</v>
          </cell>
          <cell r="J8">
            <v>2</v>
          </cell>
          <cell r="K8">
            <v>3.3454999999999999</v>
          </cell>
          <cell r="L8">
            <v>3.3454999999999999</v>
          </cell>
        </row>
        <row r="9">
          <cell r="B9">
            <v>8</v>
          </cell>
          <cell r="C9">
            <v>1</v>
          </cell>
          <cell r="D9" t="str">
            <v xml:space="preserve">תוספת עבור מנה הכוללת 2 סיבי  62.5 מיקרון M.M לכבלים עבור FTTD הנזכרים בסעיפים שלעיל, מספר המנות יקבע ע"י נציג המשרד בהתאם לצרכיו,החברות המאושרות: טלדור או חברה/ות אחרת/ות שייקבע/ו במכרז ייעודי לכבלים. </v>
          </cell>
          <cell r="E9">
            <v>1</v>
          </cell>
          <cell r="F9" t="str">
            <v>מטר</v>
          </cell>
          <cell r="G9">
            <v>0.55900000000000005</v>
          </cell>
          <cell r="H9">
            <v>0</v>
          </cell>
          <cell r="I9">
            <v>0.55900000000000005</v>
          </cell>
          <cell r="J9">
            <v>0.12</v>
          </cell>
          <cell r="K9">
            <v>0.67900000000000005</v>
          </cell>
          <cell r="L9">
            <v>0.67900000000000005</v>
          </cell>
        </row>
        <row r="10">
          <cell r="B10">
            <v>9</v>
          </cell>
          <cell r="C10">
            <v>1</v>
          </cell>
          <cell r="D10" t="str">
            <v xml:space="preserve">תוספת עבור מנה הכוללת 2 סיבי  50 מיקרון M.M OM4 לכבלים עבור FTTD הנזכרים בסעיפים שלעיל, מספר המנות יקבע ע"י נציג המשרד בהתאם לצרכיו, החברות המאושרות: טלדור או חברה/ות אחרת/ות שייקבע/ו במכרז ייעודי לכבלים. </v>
          </cell>
          <cell r="E10">
            <v>1</v>
          </cell>
          <cell r="F10" t="str">
            <v>מטר</v>
          </cell>
          <cell r="G10">
            <v>1.1180000000000001</v>
          </cell>
          <cell r="H10">
            <v>0</v>
          </cell>
          <cell r="I10">
            <v>1.1180000000000001</v>
          </cell>
          <cell r="J10">
            <v>0.12</v>
          </cell>
          <cell r="K10">
            <v>1.238</v>
          </cell>
          <cell r="L10">
            <v>1.238</v>
          </cell>
        </row>
        <row r="11">
          <cell r="B11">
            <v>10</v>
          </cell>
          <cell r="C11">
            <v>1</v>
          </cell>
          <cell r="D11" t="str">
            <v xml:space="preserve">תוספת עבור מנה הכוללת 2 סיבי  50 מיקרון M.M OM3 לכבלים עבור FTTD הנזכרים בסעיפים שלעיל, מספר המנות יקבע ע"י נציג המשרד בהתאם לצרכיו, החברות המאושרות: טלדור או חברה/ות אחרת/ות שייקבע/ו במכרז ייעודי לכבלים. </v>
          </cell>
          <cell r="E11">
            <v>1</v>
          </cell>
          <cell r="F11" t="str">
            <v>מטר</v>
          </cell>
          <cell r="G11">
            <v>0.87750000000000006</v>
          </cell>
          <cell r="H11">
            <v>0</v>
          </cell>
          <cell r="I11">
            <v>0.87750000000000006</v>
          </cell>
          <cell r="J11">
            <v>0.12</v>
          </cell>
          <cell r="K11">
            <v>0.99750000000000005</v>
          </cell>
          <cell r="L11">
            <v>0.99750000000000005</v>
          </cell>
        </row>
        <row r="12">
          <cell r="B12">
            <v>11</v>
          </cell>
          <cell r="C12">
            <v>1</v>
          </cell>
          <cell r="D12" t="str">
            <v xml:space="preserve">תוספת עבור מנה הכוללת 2 סיבי 9 מיקרון S.M הסיב יהיה ע"פ תקן G657A2 לכבלים עבור FTTD הנזכרים בסעיפים שלעיל, מספר המנות יקבע ע"י נציג המשרד בהתאם לצרכיו, החברות המאושרות : טלדור או חברה/ות אחרת/ות שייקבע/ו במכרז ייעודי לכבלים. </v>
          </cell>
          <cell r="E12">
            <v>1</v>
          </cell>
          <cell r="F12" t="str">
            <v>מטר</v>
          </cell>
          <cell r="G12">
            <v>0.24049999999999999</v>
          </cell>
          <cell r="H12">
            <v>0</v>
          </cell>
          <cell r="I12">
            <v>0.24049999999999999</v>
          </cell>
          <cell r="J12">
            <v>0.12</v>
          </cell>
          <cell r="K12">
            <v>0.36049999999999999</v>
          </cell>
          <cell r="L12">
            <v>0.36049999999999999</v>
          </cell>
        </row>
        <row r="13">
          <cell r="B13">
            <v>12</v>
          </cell>
          <cell r="C13">
            <v>1</v>
          </cell>
          <cell r="D13" t="str">
            <v>כבל אופטי להתקנה פנימית 6 סיבים בקוטר 62.5 מיקרון M.M במבנה Multi-Tight Distribution. הכבל HFFR מלא - גם במעטה הפנימי וגם בחיצוני. החברות : טלדור או חברה/ות אחרת/ות שייקבע/ו במכרז ייעודי לכבלים. מק"ט טלדור F60060614O.</v>
          </cell>
          <cell r="E13">
            <v>1</v>
          </cell>
          <cell r="F13" t="str">
            <v>מטר</v>
          </cell>
          <cell r="G13">
            <v>2.1775000000000002</v>
          </cell>
          <cell r="H13">
            <v>0</v>
          </cell>
          <cell r="I13">
            <v>2.1775000000000002</v>
          </cell>
          <cell r="J13">
            <v>2.99</v>
          </cell>
          <cell r="K13">
            <v>5.1675000000000004</v>
          </cell>
          <cell r="L13">
            <v>5.1675000000000004</v>
          </cell>
        </row>
        <row r="14">
          <cell r="B14">
            <v>13</v>
          </cell>
          <cell r="C14">
            <v>1</v>
          </cell>
          <cell r="D14" t="str">
            <v>כבל אופטי להתקנה פנימית המכיל 6 סיבים בקוטר 50 מיקרון M.M OM4 במבנה Multi-Tight Distribution. הכבל HFFR מלא - גם במעטה הפנימי וגם בחיצוני. החברות : טלדור או חברה/ות אחרת/ות שייקבע/ו במכרז ייעודי לכבלים. מק"ט טלדור F30060600Z</v>
          </cell>
          <cell r="E14">
            <v>1</v>
          </cell>
          <cell r="F14" t="str">
            <v>מטר</v>
          </cell>
          <cell r="G14">
            <v>4.3354999999999997</v>
          </cell>
          <cell r="H14">
            <v>0</v>
          </cell>
          <cell r="I14">
            <v>4.3354999999999997</v>
          </cell>
          <cell r="J14">
            <v>0.5</v>
          </cell>
          <cell r="K14">
            <v>4.8354999999999997</v>
          </cell>
          <cell r="L14">
            <v>4.8354999999999997</v>
          </cell>
        </row>
        <row r="15">
          <cell r="B15">
            <v>14</v>
          </cell>
          <cell r="C15">
            <v>1</v>
          </cell>
          <cell r="D15" t="str">
            <v>כבל אופטי להתקנה פנימית המכיל 6 סיבים בקוטר 50 מיקרון M.M OM3 במבנה Multi-Tight Distribution. הכבל HFFR מלא - גם במעטה הפנימי וגם בחיצוני. החברות : טלדור או חברה/ות אחרת/ות שייקבע/ו במכרז ייעודי לכבלים. מק"ט טלדור F40060608Z.</v>
          </cell>
          <cell r="E15">
            <v>1</v>
          </cell>
          <cell r="F15" t="str">
            <v>מטר</v>
          </cell>
          <cell r="G15">
            <v>2.7235000000000005</v>
          </cell>
          <cell r="H15">
            <v>0</v>
          </cell>
          <cell r="I15">
            <v>2.7235000000000005</v>
          </cell>
          <cell r="J15">
            <v>2</v>
          </cell>
          <cell r="K15">
            <v>4.7235000000000005</v>
          </cell>
          <cell r="L15">
            <v>4.7235000000000005</v>
          </cell>
        </row>
        <row r="16">
          <cell r="B16">
            <v>15</v>
          </cell>
          <cell r="C16">
            <v>1</v>
          </cell>
          <cell r="D16" t="str">
            <v>כבל אופטי להתקנה פנימית המכיל 6 סיבים 9 מיקרון S.M במבנה Multi-Tight Distribution. הכבל HFFR מלא - גם במעטה הפנימי וגם בחיצוני. הסיב יהיה על פי תקן G657A2. החברות : טלדור או חברה/ות אחרת/ות שייקבע/ו במכרז ייעודי לכבלים. מק"ט טלדור F70060601Y.</v>
          </cell>
          <cell r="E16">
            <v>1</v>
          </cell>
          <cell r="F16" t="str">
            <v>מטר</v>
          </cell>
          <cell r="G16">
            <v>1.7484999999999999</v>
          </cell>
          <cell r="H16">
            <v>0</v>
          </cell>
          <cell r="I16">
            <v>1.7484999999999999</v>
          </cell>
          <cell r="J16">
            <v>2.99</v>
          </cell>
          <cell r="K16">
            <v>4.7385000000000002</v>
          </cell>
          <cell r="L16">
            <v>4.7385000000000002</v>
          </cell>
        </row>
        <row r="17">
          <cell r="B17">
            <v>16</v>
          </cell>
          <cell r="C17">
            <v>1</v>
          </cell>
          <cell r="D17" t="str">
            <v>כבל אופטי משולב להתקנה פנימית המכיל 6 סיבים בקוטר 62.5 מיקרון M.M ו-6 סיבים בקוטר 9 מיקרון S.M. הכבל במבנה Multi-Tight Distribution. הכבל HFFR מלא - גם במעטה הפנימי וגם בחיצוני. סיב S.M יהיה על פי תקן G657A2. החברות : טלדור או חברה/ות אחרת/ות שייקבע/ו במכ</v>
          </cell>
          <cell r="E17">
            <v>1</v>
          </cell>
          <cell r="F17" t="str">
            <v>מטר</v>
          </cell>
          <cell r="G17">
            <v>2.9575</v>
          </cell>
          <cell r="H17">
            <v>0</v>
          </cell>
          <cell r="I17">
            <v>2.9575</v>
          </cell>
          <cell r="J17">
            <v>2.81</v>
          </cell>
          <cell r="K17">
            <v>5.7675000000000001</v>
          </cell>
          <cell r="L17">
            <v>5.7675000000000001</v>
          </cell>
        </row>
        <row r="18">
          <cell r="B18">
            <v>17</v>
          </cell>
          <cell r="C18">
            <v>1</v>
          </cell>
          <cell r="D18" t="str">
            <v>כבל אופטי משולב להתקנה פנימית המכיל 6 סיבים בקוטר 50 מיקרון M.M OM4 ו-6 סיבים בקוטר 9 מיקרון S.M. הכבל במבנה Multi-Tight Distribution. הכבל HFFR מלא - גם במעטה הפנימי וגם בחיצוני. סיב S.M יהיה על פי תקן G657A2. החברות : טלדור או חברה/ות אחרת/ות שייקבע/ו ב</v>
          </cell>
          <cell r="E18">
            <v>1</v>
          </cell>
          <cell r="F18" t="str">
            <v>מטר</v>
          </cell>
          <cell r="G18">
            <v>4.9985000000000008</v>
          </cell>
          <cell r="H18">
            <v>0</v>
          </cell>
          <cell r="I18">
            <v>4.9985000000000008</v>
          </cell>
          <cell r="J18">
            <v>2.81</v>
          </cell>
          <cell r="K18">
            <v>7.8085000000000004</v>
          </cell>
          <cell r="L18">
            <v>7.8085000000000004</v>
          </cell>
        </row>
        <row r="19">
          <cell r="B19">
            <v>18</v>
          </cell>
          <cell r="C19">
            <v>1</v>
          </cell>
          <cell r="D19" t="str">
            <v>כבל אופטי משולב להתקנה פנימית המכיל 6 סיבים בקוטר 50 מיקרון M.M OM3 ו-6 סיבים בקוטר 9 מיקרון S.M. הכבל במבנה Multi-Tight Distribution. הכבל HFFR מלא - גם במעטה הפנימי וגם בחיצוני. סיב S.M יהיה על פי תקן G657A2. החברות : טלדור או חברה/ות אחרת/ות שייקבע/ו ב</v>
          </cell>
          <cell r="E19">
            <v>1</v>
          </cell>
          <cell r="F19" t="str">
            <v>מטר</v>
          </cell>
          <cell r="G19">
            <v>3.5360000000000005</v>
          </cell>
          <cell r="H19">
            <v>0</v>
          </cell>
          <cell r="I19">
            <v>3.5360000000000005</v>
          </cell>
          <cell r="J19">
            <v>1.05</v>
          </cell>
          <cell r="K19">
            <v>4.5860000000000003</v>
          </cell>
          <cell r="L19">
            <v>4.5860000000000003</v>
          </cell>
        </row>
        <row r="20">
          <cell r="B20">
            <v>19</v>
          </cell>
          <cell r="C20">
            <v>1</v>
          </cell>
          <cell r="D20" t="str">
            <v xml:space="preserve">תוספת עבור מנה הכוללת 6 סיבי 62.5 מיקרון M.M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v>
          </cell>
          <cell r="E20">
            <v>1</v>
          </cell>
          <cell r="F20" t="str">
            <v>מטר</v>
          </cell>
          <cell r="G20">
            <v>1.3585</v>
          </cell>
          <cell r="H20">
            <v>0</v>
          </cell>
          <cell r="I20">
            <v>1.3585</v>
          </cell>
          <cell r="J20">
            <v>0.45</v>
          </cell>
          <cell r="K20">
            <v>1.8085</v>
          </cell>
          <cell r="L20">
            <v>1.8085</v>
          </cell>
        </row>
        <row r="21">
          <cell r="B21">
            <v>20</v>
          </cell>
          <cell r="C21">
            <v>1</v>
          </cell>
          <cell r="D21" t="str">
            <v xml:space="preserve">תוספת עבור מנה הכוללת 6 סיבי 50 מיקרון  M.M OM4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v>
          </cell>
          <cell r="E21">
            <v>1</v>
          </cell>
          <cell r="F21" t="str">
            <v>מטר</v>
          </cell>
          <cell r="G21">
            <v>3.4385000000000003</v>
          </cell>
          <cell r="H21">
            <v>0</v>
          </cell>
          <cell r="I21">
            <v>3.4385000000000003</v>
          </cell>
          <cell r="J21">
            <v>0.12</v>
          </cell>
          <cell r="K21">
            <v>3.5585000000000004</v>
          </cell>
          <cell r="L21">
            <v>3.5585000000000004</v>
          </cell>
        </row>
        <row r="22">
          <cell r="B22">
            <v>21</v>
          </cell>
          <cell r="C22">
            <v>1</v>
          </cell>
          <cell r="D22" t="str">
            <v xml:space="preserve">תוספת עבור מנה הכוללת 6 סיבי 50 מיקרון  M.M OM3 לכבלים להתקנה פנימית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v>
          </cell>
          <cell r="E22">
            <v>1</v>
          </cell>
          <cell r="F22" t="str">
            <v>מטר</v>
          </cell>
          <cell r="G22">
            <v>1.677</v>
          </cell>
          <cell r="H22">
            <v>0</v>
          </cell>
          <cell r="I22">
            <v>1.677</v>
          </cell>
          <cell r="J22">
            <v>0.45</v>
          </cell>
          <cell r="K22">
            <v>2.1270000000000002</v>
          </cell>
          <cell r="L22">
            <v>2.1270000000000002</v>
          </cell>
        </row>
        <row r="23">
          <cell r="B23">
            <v>22</v>
          </cell>
          <cell r="C23">
            <v>1</v>
          </cell>
          <cell r="D23" t="str">
            <v>תוספת עבור מנה הכוללת 6 סיבי 9 מיקרון S.M לכבלים להתקנה פנימית הנזכרים בסעיפים שלעיל,  הספק יתחייב להוסיף לכבל מספר מנות ללא הגבלה, מספר המנות יקבע ע"י נציג המשרד בהתאם לצרכיו. הסיב יהיה על פי תקן G657A2. החברות : טלדור או חברה/ות אחרת/ות שייקבע/ו במכרז י</v>
          </cell>
          <cell r="E23">
            <v>1</v>
          </cell>
          <cell r="F23" t="str">
            <v>מטר</v>
          </cell>
          <cell r="G23">
            <v>0.63700000000000001</v>
          </cell>
          <cell r="H23">
            <v>0</v>
          </cell>
          <cell r="I23">
            <v>0.63700000000000001</v>
          </cell>
          <cell r="J23">
            <v>0.25</v>
          </cell>
          <cell r="K23">
            <v>0.88700000000000001</v>
          </cell>
          <cell r="L23">
            <v>0.88700000000000001</v>
          </cell>
        </row>
        <row r="24">
          <cell r="B24">
            <v>23</v>
          </cell>
          <cell r="C24">
            <v>1</v>
          </cell>
          <cell r="D24" t="str">
            <v>כבל אופטי להתקנה חיצונית עבור תת"ק ועילי 6 סיבים בקוטר 62.5 מיקרון M.M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לכבל</v>
          </cell>
          <cell r="E24">
            <v>1</v>
          </cell>
          <cell r="F24" t="str">
            <v>מטר</v>
          </cell>
          <cell r="G24">
            <v>4.0105000000000004</v>
          </cell>
          <cell r="H24">
            <v>0</v>
          </cell>
          <cell r="I24">
            <v>4.0105000000000004</v>
          </cell>
          <cell r="J24">
            <v>5.67</v>
          </cell>
          <cell r="K24">
            <v>9.6805000000000003</v>
          </cell>
          <cell r="L24">
            <v>9.6805000000000003</v>
          </cell>
        </row>
        <row r="25">
          <cell r="B25">
            <v>24</v>
          </cell>
          <cell r="C25">
            <v>1</v>
          </cell>
          <cell r="D25" t="str">
            <v>כבל אופטי להתקנה חיצונית עבור תת"ק ועילי 6 סיבים בקוטר 50 מיקרון M.M OM4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v>
          </cell>
          <cell r="E25">
            <v>1</v>
          </cell>
          <cell r="F25" t="str">
            <v>מטר</v>
          </cell>
          <cell r="G25">
            <v>2.1840000000000002</v>
          </cell>
          <cell r="H25">
            <v>0</v>
          </cell>
          <cell r="I25">
            <v>2.1840000000000002</v>
          </cell>
          <cell r="J25">
            <v>2</v>
          </cell>
          <cell r="K25">
            <v>4.1840000000000002</v>
          </cell>
          <cell r="L25">
            <v>4.1840000000000002</v>
          </cell>
        </row>
        <row r="26">
          <cell r="B26">
            <v>25</v>
          </cell>
          <cell r="C26">
            <v>1</v>
          </cell>
          <cell r="D26" t="str">
            <v>כבל אופטי להתקנה חיצונית עבור תת"ק ועילי 6 סיבים בקוטר 50 מיקרון M.M OM3 בצינורית, במבנה Multi-Loose Tube. הכבל יכיל ג'ל בתוך הצינורית, ובין  הצינוריות  ג'ל או חומר סופח לחות. מעטה חיצוני מוגן UV. החברות : טלדור או חברה/ות אחרת/ות שייקבע/ו במכרז ייעודי לכ</v>
          </cell>
          <cell r="E26">
            <v>1</v>
          </cell>
          <cell r="F26" t="str">
            <v>מטר</v>
          </cell>
          <cell r="G26">
            <v>4.6020000000000003</v>
          </cell>
          <cell r="H26">
            <v>0</v>
          </cell>
          <cell r="I26">
            <v>4.6020000000000003</v>
          </cell>
          <cell r="J26">
            <v>4</v>
          </cell>
          <cell r="K26">
            <v>8.6020000000000003</v>
          </cell>
          <cell r="L26">
            <v>8.6020000000000003</v>
          </cell>
        </row>
        <row r="27">
          <cell r="B27">
            <v>26</v>
          </cell>
          <cell r="C27">
            <v>1</v>
          </cell>
          <cell r="D27" t="str">
            <v>כבל אופטי להתקנה חיצונית עבור תת"ק ועילי 6 סיבים בקוטר 9 מיקרון S.M בצינורית, במבנה Multi-Loose Tube. הכבל יכיל ג'ל בתוך הצינורית, ובין הצינוריות  ג'ל או חומר סופח לחות. מעטה חיצוני מוגן UV. הסיב יהיה על פי תקן G657A2. החברות : טלדור או חברה/ות אחרת/ות שי</v>
          </cell>
          <cell r="E27">
            <v>1</v>
          </cell>
          <cell r="F27" t="str">
            <v>מטר</v>
          </cell>
          <cell r="G27">
            <v>3.5165000000000002</v>
          </cell>
          <cell r="H27">
            <v>0</v>
          </cell>
          <cell r="I27">
            <v>3.5165000000000002</v>
          </cell>
          <cell r="J27">
            <v>5.94</v>
          </cell>
          <cell r="K27">
            <v>9.4565000000000001</v>
          </cell>
          <cell r="L27">
            <v>9.4565000000000001</v>
          </cell>
        </row>
        <row r="28">
          <cell r="B28">
            <v>27</v>
          </cell>
          <cell r="C28">
            <v>1</v>
          </cell>
          <cell r="D28" t="str">
            <v>כבל אופטי משולב להתקנה חיצונית עבור תשתית עילית ותת"ק המכיל 6 סיבים בקוטר 62.5 מיקרון M.M ו-6 סיבים בקוטר 9 מיקרון S.M. בנוי במבנה Multi-Loose Tube: כל 6 סיבים במעטה 250 מיקרון בצינורית נפרדת. הכבל יכיל ג'ל בתוך הצינורית ובין הצינוריות  ג'ל או חומר סופח ל</v>
          </cell>
          <cell r="E28">
            <v>1</v>
          </cell>
          <cell r="F28" t="str">
            <v>מטר</v>
          </cell>
          <cell r="G28">
            <v>4.3745000000000003</v>
          </cell>
          <cell r="H28">
            <v>0</v>
          </cell>
          <cell r="I28">
            <v>4.3745000000000003</v>
          </cell>
          <cell r="J28">
            <v>5.94</v>
          </cell>
          <cell r="K28">
            <v>10.314500000000001</v>
          </cell>
          <cell r="L28">
            <v>10.314500000000001</v>
          </cell>
        </row>
        <row r="29">
          <cell r="B29">
            <v>28</v>
          </cell>
          <cell r="C29">
            <v>1</v>
          </cell>
          <cell r="D29" t="str">
            <v>כבל אופטי משולב להתקנה חיצונית עבור תשתית עילית ותת"ק המכיל 6 סיבים בקוטר 50 מיקרון M.M OM4 ו-6 סיבים בקוטר 9 מיקרון S.M. בנוי במבנה Multi-Loose Tube: כל 6 סיבים במעטה 250 מיקרון בצינורית נפרדת. הכבל יכיל ג'ל בתוך הצינורית ובין הצינוריות  ג'ל או חומר סופח</v>
          </cell>
          <cell r="E29">
            <v>1</v>
          </cell>
          <cell r="F29" t="str">
            <v>מטר</v>
          </cell>
          <cell r="G29">
            <v>6.7665000000000006</v>
          </cell>
          <cell r="H29">
            <v>0</v>
          </cell>
          <cell r="I29">
            <v>6.7665000000000006</v>
          </cell>
          <cell r="J29">
            <v>2</v>
          </cell>
          <cell r="K29">
            <v>8.7665000000000006</v>
          </cell>
          <cell r="L29">
            <v>8.7665000000000006</v>
          </cell>
        </row>
        <row r="30">
          <cell r="B30">
            <v>29</v>
          </cell>
          <cell r="C30">
            <v>1</v>
          </cell>
          <cell r="D30" t="str">
            <v>כבל אופטי משולב להתקנה חיצונית עבור תשתית עילית ותת"ק המכיל 6 סיבים בקוטר 50 מיקרון M.M OM3 ו-6 סיבים בקוטר 9 מיקרון S.M. בנוי במבנה Multi-Loose Tube: כל 6 סיבים במעטה 250 מיקרון בצינורית נפרדת. הכבל יכיל ג'ל בתוך הצינורית ובין הצינוריות  ג'ל או חומר סופח</v>
          </cell>
          <cell r="E30">
            <v>1</v>
          </cell>
          <cell r="F30" t="str">
            <v>מטר</v>
          </cell>
          <cell r="G30">
            <v>4.9725000000000001</v>
          </cell>
          <cell r="H30">
            <v>0</v>
          </cell>
          <cell r="I30">
            <v>4.9725000000000001</v>
          </cell>
          <cell r="J30">
            <v>5.94</v>
          </cell>
          <cell r="K30">
            <v>10.912500000000001</v>
          </cell>
          <cell r="L30">
            <v>10.912500000000001</v>
          </cell>
        </row>
        <row r="31">
          <cell r="B31">
            <v>30</v>
          </cell>
          <cell r="C31">
            <v>1</v>
          </cell>
          <cell r="D31" t="str">
            <v>כבל אופטי להתקנה חיצונית עבור תת"ק ועילי 6 סיבים בקוטר 62.5 מיקרון M.M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החברות</v>
          </cell>
          <cell r="E31">
            <v>1</v>
          </cell>
          <cell r="F31" t="str">
            <v>מטר</v>
          </cell>
          <cell r="G31">
            <v>5.7589999999999995</v>
          </cell>
          <cell r="H31">
            <v>0</v>
          </cell>
          <cell r="I31">
            <v>5.7589999999999995</v>
          </cell>
          <cell r="J31">
            <v>5.67</v>
          </cell>
          <cell r="K31">
            <v>11.428999999999998</v>
          </cell>
          <cell r="L31">
            <v>11.428999999999998</v>
          </cell>
        </row>
        <row r="32">
          <cell r="B32">
            <v>31</v>
          </cell>
          <cell r="C32">
            <v>1</v>
          </cell>
          <cell r="D32" t="str">
            <v>כבל אופטי להתקנה חיצונית עבור תת"ק ועילי 6 סיבים בקוטר 50 מיקרון  M.M OM4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v>
          </cell>
          <cell r="E32">
            <v>1</v>
          </cell>
          <cell r="F32" t="str">
            <v>מטר</v>
          </cell>
          <cell r="G32">
            <v>3.7765</v>
          </cell>
          <cell r="H32">
            <v>0</v>
          </cell>
          <cell r="I32">
            <v>3.7765</v>
          </cell>
          <cell r="J32">
            <v>2</v>
          </cell>
          <cell r="K32">
            <v>5.7765000000000004</v>
          </cell>
          <cell r="L32">
            <v>5.7765000000000004</v>
          </cell>
        </row>
        <row r="33">
          <cell r="B33">
            <v>33</v>
          </cell>
          <cell r="C33">
            <v>1</v>
          </cell>
          <cell r="D33" t="str">
            <v>כבל אופטי להתקנה חיצונית עבור תת"ק ועילי 6 סיבים בקוטר 50 מיקרון M.M OM3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החב</v>
          </cell>
          <cell r="E33">
            <v>1</v>
          </cell>
          <cell r="F33" t="str">
            <v>מטר</v>
          </cell>
          <cell r="G33">
            <v>6.3895</v>
          </cell>
          <cell r="H33">
            <v>0</v>
          </cell>
          <cell r="I33">
            <v>6.3895</v>
          </cell>
          <cell r="J33">
            <v>2</v>
          </cell>
          <cell r="K33">
            <v>8.3895</v>
          </cell>
          <cell r="L33">
            <v>8.3895</v>
          </cell>
        </row>
        <row r="34">
          <cell r="B34">
            <v>34</v>
          </cell>
          <cell r="C34">
            <v>1</v>
          </cell>
          <cell r="D34" t="str">
            <v>כבל אופטי להתקנה חיצונית עבור תת"ק ועילי 6 סיבים בקוטר 9 מיקרון S.M בצינורית, במבנה Multi-Loose Tube. הכבל יכיל ג'ל בתוך הצינורית, ובין הצינוריות  ג'ל או חומר סופח לחות. מעטה חיצוני בעל שריון פלדה גלית מוגן UV. כולל תיל נושא אינטגרלי (Figure 8). הסיב יהיה</v>
          </cell>
          <cell r="E34">
            <v>1</v>
          </cell>
          <cell r="F34" t="str">
            <v>מטר</v>
          </cell>
          <cell r="G34">
            <v>5.2455000000000007</v>
          </cell>
          <cell r="H34">
            <v>0</v>
          </cell>
          <cell r="I34">
            <v>5.2455000000000007</v>
          </cell>
          <cell r="J34">
            <v>5</v>
          </cell>
          <cell r="K34">
            <v>10.2455</v>
          </cell>
          <cell r="L34">
            <v>10.2455</v>
          </cell>
        </row>
        <row r="35">
          <cell r="B35">
            <v>35</v>
          </cell>
          <cell r="C35">
            <v>1</v>
          </cell>
          <cell r="D35" t="str">
            <v>כבל אופטי משולב להתקנה חיצונית עבור תשתית עילית ותת"ק המכיל 6 סיבים בקוטר 62.5 מיקרון M.M ו-6 סיבים בקוטר 9 מיקרון S.M. בנוי במבנה Multi-Loose Tube: כל 6 סיבים במעטה 250 מיקרון בצינורית נפרדת. הכבל יכיל ג'ל בתוך הצינורית ובין הצינוריות  ג'ל או חומר סופח ל</v>
          </cell>
          <cell r="E35">
            <v>1</v>
          </cell>
          <cell r="F35" t="str">
            <v>מטר</v>
          </cell>
          <cell r="G35">
            <v>6.1230000000000002</v>
          </cell>
          <cell r="H35">
            <v>0</v>
          </cell>
          <cell r="I35">
            <v>6.1230000000000002</v>
          </cell>
          <cell r="J35">
            <v>5.94</v>
          </cell>
          <cell r="K35">
            <v>12.063000000000001</v>
          </cell>
          <cell r="L35">
            <v>12.063000000000001</v>
          </cell>
        </row>
        <row r="36">
          <cell r="B36">
            <v>36</v>
          </cell>
          <cell r="C36">
            <v>1</v>
          </cell>
          <cell r="D36" t="str">
            <v>כבל אופטי משולב להתקנה חיצונית עבור תשתית עילית ותת"ק המכיל 6 סיבים בקוטר 50 מיקרון M.M OM4 ו-6 סיבים בקוטר 9 מיקרון S.M. בנוי במבנה Multi-Loose Tube: כל 6 סיבים במעטה 250 מיקרון בצינורית נפרדת. הכבל יכיל ג'ל בתוך הצינורית ובין הצינוריות  ג'ל או חומר סופח</v>
          </cell>
          <cell r="E36">
            <v>1</v>
          </cell>
          <cell r="F36" t="str">
            <v>מטר</v>
          </cell>
          <cell r="G36">
            <v>8.593</v>
          </cell>
          <cell r="H36">
            <v>0</v>
          </cell>
          <cell r="I36">
            <v>8.593</v>
          </cell>
          <cell r="J36">
            <v>2</v>
          </cell>
          <cell r="K36">
            <v>10.593</v>
          </cell>
          <cell r="L36">
            <v>10.593</v>
          </cell>
        </row>
        <row r="37">
          <cell r="B37">
            <v>37</v>
          </cell>
          <cell r="C37">
            <v>1</v>
          </cell>
          <cell r="D37" t="str">
            <v>כבל אופטי משולב להתקנה חיצונית עבור תשתית עילית ותת"ק המכיל 6 סיבים בקוטר 50 מיקרון M.M OM3 ו-6 סיבים בקוטר 9 מיקרון S.M. בנוי במבנה Multi-Loose Tube: כל 6 סיבים במעטה 250 מיקרון בצינורית נפרדת. הכבל יכיל ג'ל בתוך הצינורית ובין הצינוריות  ג'ל או חומר סופח</v>
          </cell>
          <cell r="E37">
            <v>1</v>
          </cell>
          <cell r="F37" t="str">
            <v>מטר</v>
          </cell>
          <cell r="G37">
            <v>6.7080000000000002</v>
          </cell>
          <cell r="H37">
            <v>0</v>
          </cell>
          <cell r="I37">
            <v>6.7080000000000002</v>
          </cell>
          <cell r="J37">
            <v>2</v>
          </cell>
          <cell r="K37">
            <v>8.7080000000000002</v>
          </cell>
          <cell r="L37">
            <v>8.7080000000000002</v>
          </cell>
        </row>
        <row r="38">
          <cell r="B38">
            <v>38</v>
          </cell>
          <cell r="C38">
            <v>1</v>
          </cell>
          <cell r="D38" t="str">
            <v xml:space="preserve">תוספת עבור מנה הכוללת 6 סיבי  62.5 מיקרון M.M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 </v>
          </cell>
          <cell r="E38">
            <v>1</v>
          </cell>
          <cell r="F38" t="str">
            <v>מטר</v>
          </cell>
          <cell r="G38">
            <v>0.87750000000000006</v>
          </cell>
          <cell r="H38">
            <v>0</v>
          </cell>
          <cell r="I38">
            <v>0.87750000000000006</v>
          </cell>
          <cell r="J38">
            <v>0.45</v>
          </cell>
          <cell r="K38">
            <v>1.3275000000000001</v>
          </cell>
          <cell r="L38">
            <v>1.3275000000000001</v>
          </cell>
        </row>
        <row r="39">
          <cell r="B39">
            <v>39</v>
          </cell>
          <cell r="C39">
            <v>1</v>
          </cell>
          <cell r="D39" t="str">
            <v>תוספת עבור מנה הכוללת 6 סיבי  50 מיקרון M.M OM4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v>
          </cell>
          <cell r="E39">
            <v>1</v>
          </cell>
          <cell r="F39" t="str">
            <v>מטר</v>
          </cell>
          <cell r="G39">
            <v>1.7615000000000001</v>
          </cell>
          <cell r="H39">
            <v>0</v>
          </cell>
          <cell r="I39">
            <v>1.7615000000000001</v>
          </cell>
          <cell r="J39">
            <v>0.05</v>
          </cell>
          <cell r="K39">
            <v>1.8115000000000001</v>
          </cell>
          <cell r="L39">
            <v>1.8115000000000001</v>
          </cell>
        </row>
        <row r="40">
          <cell r="B40">
            <v>40</v>
          </cell>
          <cell r="C40">
            <v>1</v>
          </cell>
          <cell r="D40" t="str">
            <v>תוספת עבור מנה הכוללת 6 סיבי  50 מיקרון M.M OM3 בצינורית לכבלים להתקנה חיצונית הנזכרים בסעיפים שלעיל,  הספק יתחייב להוסיף לכבל מספר מנות ללא הגבלה, מספר המנות יקבע ע"י נציג המשרד בהתאם לצרכיו. החברות : טלדור או חברה/ות אחרת/ות שייקבע/ו במכרז ייעודי לכבלים</v>
          </cell>
          <cell r="E40">
            <v>1</v>
          </cell>
          <cell r="F40" t="str">
            <v>מטר</v>
          </cell>
          <cell r="G40">
            <v>0.87750000000000006</v>
          </cell>
          <cell r="H40">
            <v>0</v>
          </cell>
          <cell r="I40">
            <v>0.87750000000000006</v>
          </cell>
          <cell r="J40">
            <v>0.4</v>
          </cell>
          <cell r="K40">
            <v>1.2775000000000001</v>
          </cell>
          <cell r="L40">
            <v>1.2775000000000001</v>
          </cell>
        </row>
        <row r="41">
          <cell r="B41">
            <v>41</v>
          </cell>
          <cell r="C41">
            <v>1</v>
          </cell>
          <cell r="D41" t="str">
            <v>תוספת עבור מנה הכוללת 6 סיבי 9 מיקרון S.M בצינורית לכבלים  להתקנה חיצונית הנזכרים בסעיפים שלעיל,  הספק יתחייב להוסיף לכבל מספר מנות ללא הגבלה, מספר המנות יקבע ע"י נציג המשרד בהתאם לצרכיו.הכבל יכיל ג'ל בתוך הצינורית ובין הצינוריות ג'ל או חומר סופח לחות, הס</v>
          </cell>
          <cell r="E41">
            <v>1</v>
          </cell>
          <cell r="F41" t="str">
            <v>מטר</v>
          </cell>
          <cell r="G41">
            <v>0.31850000000000001</v>
          </cell>
          <cell r="H41">
            <v>0</v>
          </cell>
          <cell r="I41">
            <v>0.31850000000000001</v>
          </cell>
          <cell r="J41">
            <v>0.45</v>
          </cell>
          <cell r="K41">
            <v>0.76849999999999996</v>
          </cell>
          <cell r="L41">
            <v>0.76849999999999996</v>
          </cell>
        </row>
        <row r="42">
          <cell r="B42">
            <v>42</v>
          </cell>
          <cell r="C42">
            <v>1</v>
          </cell>
          <cell r="D42" t="str">
            <v xml:space="preserve">כבל  אופטי משוריין עבור הילוך גבוה 36 סיבים :  6 סיבים בצינורית  מסוג S.M .הסיב יהיה ע"פ תקן G657A2 הכבל יסומן לכל אורכו בפס ירוק. החברות : טלדור או חברה/ות אחרת/ות שייקבע/ו במכרז ייעודי לכבלים. מק"ט  טלדור  F70360601B. </v>
          </cell>
          <cell r="E42">
            <v>1</v>
          </cell>
          <cell r="F42" t="str">
            <v>מטר</v>
          </cell>
          <cell r="G42">
            <v>5.1740000000000004</v>
          </cell>
          <cell r="H42">
            <v>0</v>
          </cell>
          <cell r="I42">
            <v>5.1740000000000004</v>
          </cell>
          <cell r="J42">
            <v>1</v>
          </cell>
          <cell r="K42">
            <v>6.1740000000000004</v>
          </cell>
          <cell r="L42">
            <v>6.1740000000000004</v>
          </cell>
        </row>
        <row r="43">
          <cell r="B43">
            <v>43</v>
          </cell>
          <cell r="C43">
            <v>1</v>
          </cell>
          <cell r="D43" t="str">
            <v>כבל אופטי טקטי S.M על פי המוגדר במפרט הטכני  4 סיבים  בתצורת BREAKOUT. הסיב יהיה ע"פ תקן G657A2.החברות המאושרות: טלדור או חברה/ות אחרת/ות שייקבע/ו במכרז ייעודי לכבלים. מק"ט טלדור F70040415B.</v>
          </cell>
          <cell r="E43">
            <v>1</v>
          </cell>
          <cell r="F43" t="str">
            <v>מטר</v>
          </cell>
          <cell r="G43">
            <v>3.8350000000000004</v>
          </cell>
          <cell r="H43">
            <v>0</v>
          </cell>
          <cell r="I43">
            <v>3.8350000000000004</v>
          </cell>
          <cell r="J43">
            <v>0.01</v>
          </cell>
          <cell r="K43">
            <v>3.8450000000000002</v>
          </cell>
          <cell r="L43">
            <v>3.8450000000000002</v>
          </cell>
        </row>
        <row r="44">
          <cell r="B44">
            <v>44</v>
          </cell>
          <cell r="C44">
            <v>1</v>
          </cell>
          <cell r="D44" t="str">
            <v>כבל אופטי טקטי S.M על פי המוגדר במפרט הטכני  8 סיבים  בתצורת BREAKOUT. הסיב יהיה ע"פ תקן G657A2 החברות המאושרות: טלדור או חברה/ות אחרת/ות שייקבע/ו במכרז ייעודי לכבלים. מק"ט טלדור F70080801B.</v>
          </cell>
          <cell r="E44">
            <v>1</v>
          </cell>
          <cell r="F44" t="str">
            <v>מטר</v>
          </cell>
          <cell r="G44">
            <v>6.383</v>
          </cell>
          <cell r="H44">
            <v>0</v>
          </cell>
          <cell r="I44">
            <v>6.383</v>
          </cell>
          <cell r="J44">
            <v>0.01</v>
          </cell>
          <cell r="K44">
            <v>6.3929999999999998</v>
          </cell>
          <cell r="L44">
            <v>6.3929999999999998</v>
          </cell>
        </row>
        <row r="45">
          <cell r="B45">
            <v>45</v>
          </cell>
          <cell r="C45">
            <v>1</v>
          </cell>
          <cell r="D45" t="str">
            <v>כבל אופטי טקטי S.M על פי המוגדר במפרט הטכני  12 סיבים  בתצורת BREAKOUT. הסיב יהיה ע"פ תקן G657A2 החברות המאושרות: טלדור או חברה/ות אחרת/ות שייקבע/ו במכרז ייעודי לכבלים. מק"ט טלדור F70121204B.</v>
          </cell>
          <cell r="E45">
            <v>1</v>
          </cell>
          <cell r="F45" t="str">
            <v>מטר</v>
          </cell>
          <cell r="G45">
            <v>7.9560000000000004</v>
          </cell>
          <cell r="H45">
            <v>0</v>
          </cell>
          <cell r="I45">
            <v>7.9560000000000004</v>
          </cell>
          <cell r="J45">
            <v>0.01</v>
          </cell>
          <cell r="K45">
            <v>7.9660000000000002</v>
          </cell>
          <cell r="L45">
            <v>7.9660000000000002</v>
          </cell>
        </row>
        <row r="46">
          <cell r="B46">
            <v>46</v>
          </cell>
          <cell r="C46">
            <v>1</v>
          </cell>
          <cell r="D46" t="str">
            <v>כבל אופטי טקטי S.M על פי המוגדר במפרט הטכני  4 סיבים  בתצורת Tight distribution. הסיב יהיה ע"פ תקן G657A2 החברות המאושרות: טלדור או חברה/ות אחרת/ות שייקבע/ו במכרז ייעודי לכבלים. מק"ט טלדור F70040408B.</v>
          </cell>
          <cell r="E46">
            <v>1</v>
          </cell>
          <cell r="F46" t="str">
            <v>מטר</v>
          </cell>
          <cell r="G46">
            <v>2.3075000000000001</v>
          </cell>
          <cell r="H46">
            <v>0</v>
          </cell>
          <cell r="I46">
            <v>2.3075000000000001</v>
          </cell>
          <cell r="J46">
            <v>0.01</v>
          </cell>
          <cell r="K46">
            <v>2.3174999999999999</v>
          </cell>
          <cell r="L46">
            <v>2.3174999999999999</v>
          </cell>
        </row>
        <row r="47">
          <cell r="B47">
            <v>47</v>
          </cell>
          <cell r="C47">
            <v>1</v>
          </cell>
          <cell r="D47" t="str">
            <v>כבל אופטי טקטי S.M על פי המוגדר במפרט הטכני  8 סיבים  בתצורת Tight distribution. הסיב יהיה ע"פ תקן G657A2 החברות המאושרות: טלדור או חברה/ות אחרת/ות שייקבע/ו במכרז ייעודי לכבלים. מק"ט טלדור F70080801B.</v>
          </cell>
          <cell r="E47">
            <v>1</v>
          </cell>
          <cell r="F47" t="str">
            <v>מטר</v>
          </cell>
          <cell r="G47">
            <v>3.3345000000000002</v>
          </cell>
          <cell r="H47">
            <v>0</v>
          </cell>
          <cell r="I47">
            <v>3.3345000000000002</v>
          </cell>
          <cell r="J47">
            <v>0.01</v>
          </cell>
          <cell r="K47">
            <v>3.3445</v>
          </cell>
          <cell r="L47">
            <v>3.3445</v>
          </cell>
        </row>
        <row r="48">
          <cell r="B48">
            <v>48</v>
          </cell>
          <cell r="C48">
            <v>1</v>
          </cell>
          <cell r="D48" t="str">
            <v>כבל אופטי טקטי S.M על פי המוגדר במפרט הטכני  12 סיבים  בתצורת Tight distribution. הסיב יהיה ע"פ תקן G657A2 החברות המאושרות: טלדור או חברה/ות אחרת/ות שייקבע/ו במכרז ייעודי לכבלים. מק"ט טלדור F70121204B.</v>
          </cell>
          <cell r="E48">
            <v>1</v>
          </cell>
          <cell r="F48" t="str">
            <v>מטר</v>
          </cell>
          <cell r="G48">
            <v>3.3800000000000003</v>
          </cell>
          <cell r="H48">
            <v>0</v>
          </cell>
          <cell r="I48">
            <v>3.3800000000000003</v>
          </cell>
          <cell r="J48">
            <v>0.01</v>
          </cell>
          <cell r="K48">
            <v>3.39</v>
          </cell>
          <cell r="L48">
            <v>3.39</v>
          </cell>
        </row>
        <row r="49">
          <cell r="B49">
            <v>49</v>
          </cell>
          <cell r="C49">
            <v>1</v>
          </cell>
          <cell r="D49" t="str">
            <v>כבל טקטי על פי המוגדר במפרט הטכני 4 סיבים M.M 62.5 בתצורת BREAKOUT. החברות המאושרות: טלדור או חברה/ות אחרת/ות שייקבע/ו במכרז ייעודי לכבלים. מק"ט טלדור F60040423B.</v>
          </cell>
          <cell r="E49">
            <v>1</v>
          </cell>
          <cell r="F49" t="str">
            <v>מטר</v>
          </cell>
          <cell r="G49">
            <v>4.3159999999999998</v>
          </cell>
          <cell r="H49">
            <v>0</v>
          </cell>
          <cell r="I49">
            <v>4.3159999999999998</v>
          </cell>
          <cell r="J49">
            <v>0.01</v>
          </cell>
          <cell r="K49">
            <v>4.3259999999999996</v>
          </cell>
          <cell r="L49">
            <v>4.3259999999999996</v>
          </cell>
        </row>
        <row r="50">
          <cell r="B50">
            <v>50</v>
          </cell>
          <cell r="C50">
            <v>1</v>
          </cell>
          <cell r="D50" t="str">
            <v>כבל טקטי על פי המוגדר במפרט הטכני 8 סיבים M.M 62.5 בתצורת BREAKOUT. החברות המאושרות: טלדור או חברה/ות אחרת/ות שייקבע/ו במכרז ייעודי לכבלים. מק"ט טלדור F60080820B.</v>
          </cell>
          <cell r="E50">
            <v>1</v>
          </cell>
          <cell r="F50" t="str">
            <v>מטר</v>
          </cell>
          <cell r="G50">
            <v>7.15</v>
          </cell>
          <cell r="H50">
            <v>0</v>
          </cell>
          <cell r="I50">
            <v>7.15</v>
          </cell>
          <cell r="J50">
            <v>0.01</v>
          </cell>
          <cell r="K50">
            <v>7.16</v>
          </cell>
          <cell r="L50">
            <v>7.16</v>
          </cell>
        </row>
        <row r="51">
          <cell r="B51">
            <v>51</v>
          </cell>
          <cell r="C51">
            <v>1</v>
          </cell>
          <cell r="D51" t="str">
            <v>כבל טקטי על פי המוגדר במפרט הטכני 12 סיבים M.M 62.5 בתצורת BREAKOUT. החברות המאושרות: טלדור או חברה/ות אחרת/ות שייקבע/ו במכרז ייעודי לכבלים. מק"ט טלדור F60121235B.</v>
          </cell>
          <cell r="E51">
            <v>1</v>
          </cell>
          <cell r="F51" t="str">
            <v>מטר</v>
          </cell>
          <cell r="G51">
            <v>9.5615000000000006</v>
          </cell>
          <cell r="H51">
            <v>0</v>
          </cell>
          <cell r="I51">
            <v>9.5615000000000006</v>
          </cell>
          <cell r="J51">
            <v>0.01</v>
          </cell>
          <cell r="K51">
            <v>9.5715000000000003</v>
          </cell>
          <cell r="L51">
            <v>9.5715000000000003</v>
          </cell>
        </row>
        <row r="52">
          <cell r="B52">
            <v>52</v>
          </cell>
          <cell r="C52">
            <v>1</v>
          </cell>
          <cell r="D52" t="str">
            <v>כבל טקטי על פי המוגדר במפרט הטכני 4 סיבים M.M 62.5 בתצורת Tight distribution. החברות המאושרות: טלדור או חברה/ות אחרת/ות שייקבע/ו במכרז ייעודי לכבלים. מק"ט טלדור F60040407B.</v>
          </cell>
          <cell r="E52">
            <v>1</v>
          </cell>
          <cell r="F52" t="str">
            <v>מטר</v>
          </cell>
          <cell r="G52">
            <v>2.6389999999999998</v>
          </cell>
          <cell r="H52">
            <v>0</v>
          </cell>
          <cell r="I52">
            <v>2.6389999999999998</v>
          </cell>
          <cell r="J52">
            <v>0.01</v>
          </cell>
          <cell r="K52">
            <v>2.6489999999999996</v>
          </cell>
          <cell r="L52">
            <v>2.6489999999999996</v>
          </cell>
        </row>
        <row r="53">
          <cell r="B53">
            <v>53</v>
          </cell>
          <cell r="C53">
            <v>1</v>
          </cell>
          <cell r="D53" t="str">
            <v>כבל טקטי על פי המוגדר במפרט הטכני 8 סיבים M.M 62.5 בתצורת Tight distribution. החברות המאושרות: טלדור או חברה/ות אחרת/ות שייקבע/ו במכרז ייעודי לכבלים. מק"ט טלדור F60080816B.</v>
          </cell>
          <cell r="E53">
            <v>1</v>
          </cell>
          <cell r="F53" t="str">
            <v>מטר</v>
          </cell>
          <cell r="G53">
            <v>3.8610000000000002</v>
          </cell>
          <cell r="H53">
            <v>0</v>
          </cell>
          <cell r="I53">
            <v>3.8610000000000002</v>
          </cell>
          <cell r="J53">
            <v>0.01</v>
          </cell>
          <cell r="K53">
            <v>3.871</v>
          </cell>
          <cell r="L53">
            <v>3.871</v>
          </cell>
        </row>
        <row r="54">
          <cell r="B54">
            <v>54</v>
          </cell>
          <cell r="C54">
            <v>1</v>
          </cell>
          <cell r="D54" t="str">
            <v>כבל טקטי על פי המוגדר במפרט הטכני 12 סיבים M.M 62.5 בתצורת Tight distribution. החברות המאושרות: טלדור או חברה/ות אחרת/ות שייקבע/ו במכרז ייעודי לכבלים. מק"ט טלדור F60121230B.</v>
          </cell>
          <cell r="E54">
            <v>1</v>
          </cell>
          <cell r="F54" t="str">
            <v>מטר</v>
          </cell>
          <cell r="G54">
            <v>5.226</v>
          </cell>
          <cell r="H54">
            <v>0</v>
          </cell>
          <cell r="I54">
            <v>5.226</v>
          </cell>
          <cell r="J54">
            <v>0.01</v>
          </cell>
          <cell r="K54">
            <v>5.2359999999999998</v>
          </cell>
          <cell r="L54">
            <v>5.2359999999999998</v>
          </cell>
        </row>
        <row r="55">
          <cell r="B55">
            <v>59</v>
          </cell>
          <cell r="C55">
            <v>1</v>
          </cell>
          <cell r="D55" t="str">
            <v xml:space="preserve">תוספת 1 מטר כבל טקטי 4 סיבים MM/SM </v>
          </cell>
          <cell r="E55">
            <v>1</v>
          </cell>
          <cell r="F55" t="str">
            <v>מטר</v>
          </cell>
          <cell r="G55">
            <v>2.1579999999999999</v>
          </cell>
          <cell r="H55">
            <v>0</v>
          </cell>
          <cell r="I55">
            <v>2.1579999999999999</v>
          </cell>
          <cell r="J55">
            <v>0.01</v>
          </cell>
          <cell r="K55">
            <v>2.1679999999999997</v>
          </cell>
          <cell r="L55">
            <v>2.1679999999999997</v>
          </cell>
        </row>
        <row r="56">
          <cell r="B56">
            <v>60</v>
          </cell>
          <cell r="C56">
            <v>1</v>
          </cell>
          <cell r="D56" t="str">
            <v xml:space="preserve">תוספת 1 מטר כבל טקטי 8  סיבים MM/SM </v>
          </cell>
          <cell r="E56">
            <v>1</v>
          </cell>
          <cell r="F56" t="str">
            <v>מטר</v>
          </cell>
          <cell r="G56">
            <v>3.8610000000000002</v>
          </cell>
          <cell r="H56">
            <v>0</v>
          </cell>
          <cell r="I56">
            <v>3.8610000000000002</v>
          </cell>
          <cell r="J56">
            <v>0.01</v>
          </cell>
          <cell r="K56">
            <v>3.871</v>
          </cell>
          <cell r="L56">
            <v>3.871</v>
          </cell>
        </row>
        <row r="57">
          <cell r="B57">
            <v>61</v>
          </cell>
          <cell r="C57">
            <v>1</v>
          </cell>
          <cell r="D57" t="str">
            <v xml:space="preserve">תוספת 1 מטר כבל טקטי 12  סיבים MM/SM </v>
          </cell>
          <cell r="E57">
            <v>1</v>
          </cell>
          <cell r="F57" t="str">
            <v>מטר</v>
          </cell>
          <cell r="G57">
            <v>5.226</v>
          </cell>
          <cell r="H57">
            <v>0</v>
          </cell>
          <cell r="I57">
            <v>5.226</v>
          </cell>
          <cell r="J57">
            <v>0.01</v>
          </cell>
          <cell r="K57">
            <v>5.2359999999999998</v>
          </cell>
          <cell r="L57">
            <v>5.2359999999999998</v>
          </cell>
        </row>
        <row r="58">
          <cell r="B58">
            <v>62</v>
          </cell>
          <cell r="C58">
            <v>1</v>
          </cell>
          <cell r="D58" t="str">
            <v xml:space="preserve">תוספת שריון פלדה גמיש לכל סוגי הכבלים הטקטיים הנ"ל </v>
          </cell>
          <cell r="E58">
            <v>1</v>
          </cell>
          <cell r="F58" t="str">
            <v>מטר</v>
          </cell>
          <cell r="G58">
            <v>4.7190000000000003</v>
          </cell>
          <cell r="H58">
            <v>0</v>
          </cell>
          <cell r="I58">
            <v>4.7190000000000003</v>
          </cell>
          <cell r="J58">
            <v>0.01</v>
          </cell>
          <cell r="K58">
            <v>4.7290000000000001</v>
          </cell>
          <cell r="L58">
            <v>4.7290000000000001</v>
          </cell>
        </row>
        <row r="59">
          <cell r="B59">
            <v>63</v>
          </cell>
          <cell r="C59">
            <v>1</v>
          </cell>
          <cell r="D59" t="str">
            <v>אספקה והשחלה בנשיפה של אגד סיבים בקיבול של 2 סיבים  indoor אריקסון SM/MM  NTM502 1600/2000   במיקרו צנרת 5/3.5 מ"מ  תוצרת Ericsson או שו"ע לפי מפרט בזק 7015</v>
          </cell>
          <cell r="E59">
            <v>1</v>
          </cell>
          <cell r="F59" t="str">
            <v>מטר</v>
          </cell>
          <cell r="G59">
            <v>6</v>
          </cell>
          <cell r="H59">
            <v>-2.7</v>
          </cell>
          <cell r="I59">
            <v>3.3</v>
          </cell>
          <cell r="J59">
            <v>3.85</v>
          </cell>
          <cell r="K59">
            <v>7.15</v>
          </cell>
          <cell r="L59">
            <v>7.15</v>
          </cell>
        </row>
        <row r="60">
          <cell r="B60">
            <v>64</v>
          </cell>
          <cell r="C60">
            <v>1</v>
          </cell>
          <cell r="D60" t="str">
            <v xml:space="preserve"> אספקה והשחלה בנשיפה של אגד סיבים בקיבול של 4 סיבים SM/MM indoor אריקסון NTM502 1700/2000 במיקרו צנרת 5/3.5 מ"מ תוצרת Ericsson או שו"ע לפי מפרט בזק 7015</v>
          </cell>
          <cell r="E60">
            <v>1</v>
          </cell>
          <cell r="F60" t="str">
            <v>מטר</v>
          </cell>
          <cell r="G60">
            <v>8</v>
          </cell>
          <cell r="H60">
            <v>-3.6</v>
          </cell>
          <cell r="I60">
            <v>4.4000000000000004</v>
          </cell>
          <cell r="J60">
            <v>3.85</v>
          </cell>
          <cell r="K60">
            <v>8.25</v>
          </cell>
          <cell r="L60">
            <v>8.25</v>
          </cell>
        </row>
        <row r="61">
          <cell r="B61">
            <v>65</v>
          </cell>
          <cell r="C61">
            <v>1</v>
          </cell>
          <cell r="D61" t="str">
            <v>אספקה והשחלה בנשיפה של אגד סיבים בקיבול של 8 סיביםSM/MM indoor   אריקסון NTM 502 1800/2000 במיקרו צנרת 5/3.5 מ"מ תוצרת Ericsson או שו"ע לפי מפרט בזק 7015</v>
          </cell>
          <cell r="E61">
            <v>1</v>
          </cell>
          <cell r="F61" t="str">
            <v>מטר</v>
          </cell>
          <cell r="G61">
            <v>14.5</v>
          </cell>
          <cell r="H61">
            <v>-6.5250000000000004</v>
          </cell>
          <cell r="I61">
            <v>7.9749999999999996</v>
          </cell>
          <cell r="J61">
            <v>3.85</v>
          </cell>
          <cell r="K61">
            <v>11.824999999999999</v>
          </cell>
          <cell r="L61">
            <v>11.824999999999999</v>
          </cell>
        </row>
        <row r="62">
          <cell r="B62">
            <v>66</v>
          </cell>
          <cell r="C62">
            <v>1</v>
          </cell>
          <cell r="D62" t="str">
            <v xml:space="preserve">מיקרוכבל אופטי 8 סיב 8X10/125  SM  מיקרו-כבל outdoor. הסיב יהיה ע"פ תקן G657A2 החברות : טלדור או חברה/ות אחרת/ות שייקבע/ו במכרז ייעודי לכבלים. מק"ט  טלדור F70080200B. </v>
          </cell>
          <cell r="E62">
            <v>1</v>
          </cell>
          <cell r="F62" t="str">
            <v>מטר</v>
          </cell>
          <cell r="G62">
            <v>1.3</v>
          </cell>
          <cell r="H62">
            <v>0</v>
          </cell>
          <cell r="I62">
            <v>1.3</v>
          </cell>
          <cell r="J62">
            <v>0.01</v>
          </cell>
          <cell r="K62">
            <v>1.31</v>
          </cell>
          <cell r="L62">
            <v>1.31</v>
          </cell>
        </row>
        <row r="63">
          <cell r="B63">
            <v>67</v>
          </cell>
          <cell r="C63">
            <v>1</v>
          </cell>
          <cell r="D63" t="str">
            <v xml:space="preserve">מיקרוכבל אופטי 24 סיב 24X10/125  SM  מיקרו-כבל outdoor. הסיב יהיה ע"פ תקן G657A2 החברות : טלדור או חברה/ות אחרת/ות שייקבע/ו במכרז ייעודי לכבלים. מק"ט  טלדור F70240201B. </v>
          </cell>
          <cell r="E63">
            <v>1</v>
          </cell>
          <cell r="F63" t="str">
            <v>מטר</v>
          </cell>
          <cell r="G63">
            <v>2.2035</v>
          </cell>
          <cell r="H63">
            <v>0</v>
          </cell>
          <cell r="I63">
            <v>2.2035</v>
          </cell>
          <cell r="J63">
            <v>0.01</v>
          </cell>
          <cell r="K63">
            <v>2.2134999999999998</v>
          </cell>
          <cell r="L63">
            <v>2.2134999999999998</v>
          </cell>
        </row>
        <row r="64">
          <cell r="B64">
            <v>68</v>
          </cell>
          <cell r="C64">
            <v>1</v>
          </cell>
          <cell r="D64" t="str">
            <v xml:space="preserve">מיקרוכבל אופטי 72 סיב 72X10/125  SM  מיקרו-כבל outdoor. הסיב יהיה ע"פ תקן G657A2 החברות : טלדור או חברה/ות אחרת/ות שייקבע/ו במכרז ייעודי לכבלים. מק"ט  טלדור F70720601B. </v>
          </cell>
          <cell r="E64">
            <v>1</v>
          </cell>
          <cell r="F64" t="str">
            <v>מטר</v>
          </cell>
          <cell r="G64">
            <v>4.9270000000000005</v>
          </cell>
          <cell r="H64">
            <v>0</v>
          </cell>
          <cell r="I64">
            <v>4.9270000000000005</v>
          </cell>
          <cell r="J64">
            <v>0.01</v>
          </cell>
          <cell r="K64">
            <v>4.9370000000000003</v>
          </cell>
          <cell r="L64">
            <v>4.9370000000000003</v>
          </cell>
        </row>
        <row r="65">
          <cell r="B65">
            <v>69</v>
          </cell>
          <cell r="C65">
            <v>1</v>
          </cell>
          <cell r="D65" t="str">
            <v xml:space="preserve">מיקרוכבל אופטי 8 סיב 8X62.5/125  MM  מיקרו-כבל outdoor. החברות : טלדור או חברה/ות אחרת/ות שייקבע/ו במכרז ייעודי לכבלים. מק"ט  טלדור F60080206B. </v>
          </cell>
          <cell r="E65">
            <v>1</v>
          </cell>
          <cell r="F65" t="str">
            <v>מטר</v>
          </cell>
          <cell r="G65">
            <v>2.145</v>
          </cell>
          <cell r="H65">
            <v>0</v>
          </cell>
          <cell r="I65">
            <v>2.145</v>
          </cell>
          <cell r="J65">
            <v>0.01</v>
          </cell>
          <cell r="K65">
            <v>2.1549999999999998</v>
          </cell>
          <cell r="L65">
            <v>2.1549999999999998</v>
          </cell>
        </row>
        <row r="66">
          <cell r="B66">
            <v>70</v>
          </cell>
          <cell r="C66">
            <v>1</v>
          </cell>
          <cell r="D66" t="str">
            <v xml:space="preserve">מיקרוכבל אופטי 24 סיב 24X62.5/125  MM  מיקרו-כבל outdoor. החברות : טלדור או חברה/ות אחרת/ות שייקבע/ו במכרז ייעודי לכבלים. מק"ט  טלדור F60240209B. </v>
          </cell>
          <cell r="E66">
            <v>1</v>
          </cell>
          <cell r="F66" t="str">
            <v>מטר</v>
          </cell>
          <cell r="G66">
            <v>2.6520000000000001</v>
          </cell>
          <cell r="H66">
            <v>0</v>
          </cell>
          <cell r="I66">
            <v>2.6520000000000001</v>
          </cell>
          <cell r="J66">
            <v>0.01</v>
          </cell>
          <cell r="K66">
            <v>2.6619999999999999</v>
          </cell>
          <cell r="L66">
            <v>2.6619999999999999</v>
          </cell>
        </row>
        <row r="67">
          <cell r="B67">
            <v>71</v>
          </cell>
          <cell r="C67">
            <v>1</v>
          </cell>
          <cell r="D67" t="str">
            <v xml:space="preserve">מיקרוכבל אופטי 72 סיב 72X62.5/125  MM  מיקרו-כבל outdoor. החברות : טלדור או חברה/ות אחרת/ות שייקבע/ו במכרז ייעודי לכבלים. מק"ט  טלדור F60720605B. </v>
          </cell>
          <cell r="E67">
            <v>1</v>
          </cell>
          <cell r="F67" t="str">
            <v>מטר</v>
          </cell>
          <cell r="G67">
            <v>10.959</v>
          </cell>
          <cell r="H67">
            <v>0</v>
          </cell>
          <cell r="I67">
            <v>10.959</v>
          </cell>
          <cell r="J67">
            <v>0.01</v>
          </cell>
          <cell r="K67">
            <v>10.968999999999999</v>
          </cell>
          <cell r="L67">
            <v>10.968999999999999</v>
          </cell>
        </row>
        <row r="68">
          <cell r="B68">
            <v>72</v>
          </cell>
          <cell r="C68">
            <v>1</v>
          </cell>
          <cell r="D68" t="str">
            <v xml:space="preserve">כבל נחושת 100 אוהם 10 זוג בעל קוטר מוליך 0.63  מ"מ, להתקנה חיצונית בתת"ק (או משולב) הכולל סרט אלומניום וג'ל לחסימת לחות, כולל שיריון פלדה גלי, מעטה חיצוני פוליאטילן שחור עמיד בקרינת UV.  המחיר כולל אספקה, התקנה וחיבור הכבל בשני קצותיו ולאורך התוואי במידת </v>
          </cell>
          <cell r="E68">
            <v>1</v>
          </cell>
          <cell r="F68" t="str">
            <v>מטר</v>
          </cell>
          <cell r="G68">
            <v>4.9985000000000008</v>
          </cell>
          <cell r="H68">
            <v>0</v>
          </cell>
          <cell r="I68">
            <v>4.9985000000000008</v>
          </cell>
          <cell r="J68">
            <v>8</v>
          </cell>
          <cell r="K68">
            <v>12.9985</v>
          </cell>
          <cell r="L68">
            <v>12.9985</v>
          </cell>
        </row>
        <row r="69">
          <cell r="B69">
            <v>73</v>
          </cell>
          <cell r="C69">
            <v>1</v>
          </cell>
          <cell r="D69" t="str">
            <v>כבל נחושת 100 אוהם 10 זוגות בקוטר מוליך 0.63 מ"מ, להתקנה חיצונית בתוואי עילי הכולל שיריון פלדה גלי, מעטה חיצוני פואליטילן שחור עמיד בקרינת UV, כולל תייל נושא לתלייה אינטגרלי. המחיר כולל אספקה, התקנה וחיבור הכבל בשני קצותיו ולאורך התוואי במידת הצורך. תוצרת</v>
          </cell>
          <cell r="E69">
            <v>1</v>
          </cell>
          <cell r="F69" t="str">
            <v>מטר</v>
          </cell>
          <cell r="G69">
            <v>6.1230000000000002</v>
          </cell>
          <cell r="H69">
            <v>0</v>
          </cell>
          <cell r="I69">
            <v>6.1230000000000002</v>
          </cell>
          <cell r="J69">
            <v>8</v>
          </cell>
          <cell r="K69">
            <v>14.123000000000001</v>
          </cell>
          <cell r="L69">
            <v>14.123000000000001</v>
          </cell>
        </row>
        <row r="70">
          <cell r="B70">
            <v>74</v>
          </cell>
          <cell r="C70">
            <v>1</v>
          </cell>
          <cell r="D70" t="str">
            <v xml:space="preserve">תוספת עבור מנה של 10  זוגות לכבל נחושת בעל קוטר מוליך 0.63 מ"מ. </v>
          </cell>
          <cell r="E70">
            <v>1</v>
          </cell>
          <cell r="F70" t="str">
            <v>מטר</v>
          </cell>
          <cell r="G70">
            <v>2.8730000000000002</v>
          </cell>
          <cell r="H70">
            <v>0</v>
          </cell>
          <cell r="I70">
            <v>2.8730000000000002</v>
          </cell>
          <cell r="J70">
            <v>0.6</v>
          </cell>
          <cell r="K70">
            <v>3.4730000000000003</v>
          </cell>
          <cell r="L70">
            <v>3.4730000000000003</v>
          </cell>
        </row>
        <row r="71">
          <cell r="B71">
            <v>75</v>
          </cell>
          <cell r="C71">
            <v>1</v>
          </cell>
          <cell r="D71" t="str">
            <v>כבל נחושת 100 אוהם 10 זוג בעל קוטר מוליך 0.9 מ"מ, להתקנה חיצונית  בתת"ק הכולל סרט אלומניום וג'ל לחסימת לחות, כולל שיריון פלדה גלי, מעטה חיצוני פוליאטילן שחור עמיד בקרינת UV -  המחיר כולל אספקה, התקנה וחיבור הכבל בשני קצותיו ולאורך התוואי במידת הצורך. תוצר</v>
          </cell>
          <cell r="E71">
            <v>1</v>
          </cell>
          <cell r="F71" t="str">
            <v>מטר</v>
          </cell>
          <cell r="G71">
            <v>7.9885000000000002</v>
          </cell>
          <cell r="H71">
            <v>0</v>
          </cell>
          <cell r="I71">
            <v>7.9885000000000002</v>
          </cell>
          <cell r="J71">
            <v>8</v>
          </cell>
          <cell r="K71">
            <v>15.9885</v>
          </cell>
          <cell r="L71">
            <v>15.9885</v>
          </cell>
        </row>
        <row r="72">
          <cell r="B72">
            <v>76</v>
          </cell>
          <cell r="C72">
            <v>1</v>
          </cell>
          <cell r="D72" t="str">
            <v xml:space="preserve">תוספת עבור מנה של 10  זוגות לכבל נחושת בעל קוטר מוליך 0.9 מ"מ. </v>
          </cell>
          <cell r="E72">
            <v>1</v>
          </cell>
          <cell r="F72" t="str">
            <v>מטר</v>
          </cell>
          <cell r="G72">
            <v>4.875</v>
          </cell>
          <cell r="H72">
            <v>0</v>
          </cell>
          <cell r="I72">
            <v>4.875</v>
          </cell>
          <cell r="J72">
            <v>0.25</v>
          </cell>
          <cell r="K72">
            <v>5.125</v>
          </cell>
          <cell r="L72">
            <v>5.125</v>
          </cell>
        </row>
        <row r="73">
          <cell r="B73">
            <v>77</v>
          </cell>
          <cell r="C73">
            <v>1</v>
          </cell>
          <cell r="D73" t="str">
            <v>כבל פנימי 100 אוהם HFFR לא מסוכך  בחתך מוליך 0.5 מ"מ  10 זוגות -אספקה, הנחה, חיבור הכבל בשני קצותיו. החברות המאושרות: טלדור או חברה/ות אחרת/ות שייקבע/ו במכרז ייעודי לכבלים. מק"ט טלדור T50010011G.</v>
          </cell>
          <cell r="E73">
            <v>1</v>
          </cell>
          <cell r="F73" t="str">
            <v>מטר</v>
          </cell>
          <cell r="G73">
            <v>1.9564999999999999</v>
          </cell>
          <cell r="H73">
            <v>0</v>
          </cell>
          <cell r="I73">
            <v>1.9564999999999999</v>
          </cell>
          <cell r="J73">
            <v>1.95</v>
          </cell>
          <cell r="K73">
            <v>3.9064999999999999</v>
          </cell>
          <cell r="L73">
            <v>3.9064999999999999</v>
          </cell>
        </row>
        <row r="74">
          <cell r="B74">
            <v>78</v>
          </cell>
          <cell r="C74">
            <v>1</v>
          </cell>
          <cell r="D74" t="str">
            <v>כבל פנימי 100 אוהם מסוכך  HFFR בחתך מוליך 0.5 מ"מ  10 זוגות -אספקה, הנחה, חיבור הכבל בשני קצותיו. החברות המאושרות: טלדור או חברה/ות אחרת/ות שייקבע/ו במכרז ייעודי לכבלים. מק"ט טלדור T50010022G.</v>
          </cell>
          <cell r="E74">
            <v>1</v>
          </cell>
          <cell r="F74" t="str">
            <v>מטר</v>
          </cell>
          <cell r="G74">
            <v>2.3075000000000001</v>
          </cell>
          <cell r="H74">
            <v>0</v>
          </cell>
          <cell r="I74">
            <v>2.3075000000000001</v>
          </cell>
          <cell r="J74">
            <v>1.95</v>
          </cell>
          <cell r="K74">
            <v>4.2575000000000003</v>
          </cell>
          <cell r="L74">
            <v>4.2575000000000003</v>
          </cell>
        </row>
        <row r="75">
          <cell r="B75">
            <v>79</v>
          </cell>
          <cell r="C75">
            <v>1</v>
          </cell>
          <cell r="D75" t="str">
            <v xml:space="preserve">תוספת עבור מנה של 10  זוגות  HFFR - לכבלי פנים מכל הסוגים  מספר המנות יסופק ככל שיידרש ע"י המשרד. החברות המאושרות: טלדור או חברה/ות אחרת/ות שייקבע/ו במכרז ייעודי לכבלים. </v>
          </cell>
          <cell r="E75">
            <v>1</v>
          </cell>
          <cell r="F75" t="str">
            <v>מטר</v>
          </cell>
          <cell r="G75">
            <v>2.028</v>
          </cell>
          <cell r="H75">
            <v>0</v>
          </cell>
          <cell r="I75">
            <v>2.028</v>
          </cell>
          <cell r="J75">
            <v>1.2</v>
          </cell>
          <cell r="K75">
            <v>3.2279999999999998</v>
          </cell>
          <cell r="L75">
            <v>3.2279999999999998</v>
          </cell>
        </row>
        <row r="76">
          <cell r="B76">
            <v>80</v>
          </cell>
          <cell r="C76">
            <v>1</v>
          </cell>
          <cell r="D76" t="str">
            <v>כבל 16 זוג עבור התקנות פנים 120 אוהם - מתאים להתקנות SDH לפי תקן בזק. תוצרת טלדור או חברה/ות אחרת/ות שייקבע/ו במכרז ייעודי לכבלים. מק"ט טלדור T50016003G.</v>
          </cell>
          <cell r="E76">
            <v>1</v>
          </cell>
          <cell r="F76" t="str">
            <v>מטר</v>
          </cell>
          <cell r="G76">
            <v>7.5140000000000002</v>
          </cell>
          <cell r="H76">
            <v>0</v>
          </cell>
          <cell r="I76">
            <v>7.5140000000000002</v>
          </cell>
          <cell r="J76">
            <v>2</v>
          </cell>
          <cell r="K76">
            <v>9.5139999999999993</v>
          </cell>
          <cell r="L76">
            <v>9.5139999999999993</v>
          </cell>
        </row>
        <row r="77">
          <cell r="B77">
            <v>81</v>
          </cell>
          <cell r="C77">
            <v>1</v>
          </cell>
          <cell r="D77" t="str">
            <v>כבל 32 זוג עבור התקנות פנים 120 אוהם מתאים להתקנות SDH לפי תקן בזק. תוצרת טלדור או חברה/ות אחרת/ות שייקבע/ו במכרז ייעודי לכבלים. מק"ט טלדור T50032003G.</v>
          </cell>
          <cell r="E77">
            <v>1</v>
          </cell>
          <cell r="F77" t="str">
            <v>מטר</v>
          </cell>
          <cell r="G77">
            <v>3.7570000000000001</v>
          </cell>
          <cell r="H77">
            <v>0</v>
          </cell>
          <cell r="I77">
            <v>3.7570000000000001</v>
          </cell>
          <cell r="J77">
            <v>2.5</v>
          </cell>
          <cell r="K77">
            <v>6.2569999999999997</v>
          </cell>
          <cell r="L77">
            <v>6.2569999999999997</v>
          </cell>
        </row>
        <row r="78">
          <cell r="B78">
            <v>82</v>
          </cell>
          <cell r="C78">
            <v>1</v>
          </cell>
          <cell r="D78" t="str">
            <v>כבל 16 זוג עבור התקנות חוץ (כולל ספיחת לחות) 120 אוהם מתאים להתקנות SDH לפי תקן בזק. תוצרת טלדור או חברה/ות אחרת/ות שייקבע/ו במכרז ייעודי לכבלים. מק"ט טלדור T50016004B.</v>
          </cell>
          <cell r="E78">
            <v>1</v>
          </cell>
          <cell r="F78" t="str">
            <v>מטר</v>
          </cell>
          <cell r="G78">
            <v>4.4785000000000004</v>
          </cell>
          <cell r="H78">
            <v>0</v>
          </cell>
          <cell r="I78">
            <v>4.4785000000000004</v>
          </cell>
          <cell r="J78">
            <v>3</v>
          </cell>
          <cell r="K78">
            <v>7.4785000000000004</v>
          </cell>
          <cell r="L78">
            <v>7.4785000000000004</v>
          </cell>
        </row>
        <row r="79">
          <cell r="B79">
            <v>83</v>
          </cell>
          <cell r="C79">
            <v>1</v>
          </cell>
          <cell r="D79" t="str">
            <v>כבל 32 זוג עבור התקנות חוץ (כולל ספיחת לחות) 120 אוהם מתאים להתקנות SDH לפי תקן בזק. תוצרת טלדור או חברה/ות אחרת/ות שייקבע/ו במכרז ייעודי לכבלים. מק"ט טלדור T50032002B.</v>
          </cell>
          <cell r="E79">
            <v>1</v>
          </cell>
          <cell r="F79" t="str">
            <v>מטר</v>
          </cell>
          <cell r="G79">
            <v>8.2355</v>
          </cell>
          <cell r="H79">
            <v>0</v>
          </cell>
          <cell r="I79">
            <v>8.2355</v>
          </cell>
          <cell r="J79">
            <v>3</v>
          </cell>
          <cell r="K79">
            <v>11.2355</v>
          </cell>
          <cell r="L79">
            <v>11.2355</v>
          </cell>
        </row>
        <row r="80">
          <cell r="B80">
            <v>84</v>
          </cell>
          <cell r="C80">
            <v>1</v>
          </cell>
          <cell r="D80" t="str">
            <v>כבל פנימי    100 אוהם  HFFR  לא מסוכך  בחתך מוליך 0.5 מ"מ 3 זוגות -אספקה, הנחה, חיבור הכבל בשני קצותיו. החברות המאושרות: טלדור או חברה/ות אחרת/ות שייקבע/ו במכרז ייעודי לכבלים. מק"ט טלדור T50003002G.</v>
          </cell>
          <cell r="E80">
            <v>1</v>
          </cell>
          <cell r="F80" t="str">
            <v>מטר</v>
          </cell>
          <cell r="G80">
            <v>0.87750000000000006</v>
          </cell>
          <cell r="H80">
            <v>0</v>
          </cell>
          <cell r="I80">
            <v>0.87750000000000006</v>
          </cell>
          <cell r="J80">
            <v>1.65</v>
          </cell>
          <cell r="K80">
            <v>2.5274999999999999</v>
          </cell>
          <cell r="L80">
            <v>2.5274999999999999</v>
          </cell>
        </row>
        <row r="81">
          <cell r="B81">
            <v>85</v>
          </cell>
          <cell r="C81">
            <v>1</v>
          </cell>
          <cell r="D81" t="str">
            <v>כבל פנימי 100 אוהם מסוכך  HFFR בחתך מוליך 0.5 מ"מ  3 זוגות -אספקה, הנחה, חיבור הכבל בשני קצותיו. החברות המאושרות: טלדור או חברה/ות אחרת/ות שייקבע/ו במכרז ייעודי לכבלים. מק"ט טלדור T50003005G.</v>
          </cell>
          <cell r="E81">
            <v>1</v>
          </cell>
          <cell r="F81" t="str">
            <v>מטר</v>
          </cell>
          <cell r="G81">
            <v>1.0010000000000001</v>
          </cell>
          <cell r="H81">
            <v>0</v>
          </cell>
          <cell r="I81">
            <v>1.0010000000000001</v>
          </cell>
          <cell r="J81">
            <v>1.65</v>
          </cell>
          <cell r="K81">
            <v>2.6509999999999998</v>
          </cell>
          <cell r="L81">
            <v>2.6509999999999998</v>
          </cell>
        </row>
        <row r="82">
          <cell r="B82">
            <v>86</v>
          </cell>
          <cell r="C82">
            <v>1</v>
          </cell>
          <cell r="D82" t="str">
            <v>כבל 4 זוג drop בקוטר 0.5 צבע מעטה אפור או לבן לפי הגדרת המזמין להתקנה פנימית, אספקה בתופים של 500 מטר. החברות המאושרות טלדור או חברה/ות אחרת/ות שייקבע/ו במכרז ייעודי לכבלים מק"ט טלדור T50004002W .</v>
          </cell>
          <cell r="E82">
            <v>1</v>
          </cell>
          <cell r="F82" t="str">
            <v>מטר</v>
          </cell>
          <cell r="G82">
            <v>1.0010000000000001</v>
          </cell>
          <cell r="H82">
            <v>0</v>
          </cell>
          <cell r="I82">
            <v>1.0010000000000001</v>
          </cell>
          <cell r="J82">
            <v>0.25</v>
          </cell>
          <cell r="K82">
            <v>1.2510000000000001</v>
          </cell>
          <cell r="L82">
            <v>1.2510000000000001</v>
          </cell>
        </row>
        <row r="83">
          <cell r="B83">
            <v>87</v>
          </cell>
          <cell r="C83">
            <v>1</v>
          </cell>
          <cell r="D83" t="str">
            <v>כבל תקשורת 8 גידים  להתקנה פנימית כל זוג מסוכך מילר אלומיניום וסיכוך חיצוני מסוג רשת ,כבל יהיה תואם CAT 7A ויעמוד בבדיקות של עד 1000MHZ. חתך הגידים יהיה 23AWG. מעטה HFFR. הסעיף מיועד לצורכי קישורים פנל-לפנל או שקע לשקע (גב אל גב) או לרכש ותחזוקה בלבד. העב</v>
          </cell>
          <cell r="E83">
            <v>1</v>
          </cell>
          <cell r="F83" t="str">
            <v>מטר</v>
          </cell>
          <cell r="G83">
            <v>2.0540000000000003</v>
          </cell>
          <cell r="H83">
            <v>0</v>
          </cell>
          <cell r="I83">
            <v>2.0540000000000003</v>
          </cell>
          <cell r="J83">
            <v>2</v>
          </cell>
          <cell r="K83">
            <v>4.0540000000000003</v>
          </cell>
          <cell r="L83">
            <v>4.0540000000000003</v>
          </cell>
        </row>
        <row r="84">
          <cell r="B84">
            <v>88</v>
          </cell>
          <cell r="C84">
            <v>1</v>
          </cell>
          <cell r="D84" t="str">
            <v>בוטל</v>
          </cell>
          <cell r="E84">
            <v>1</v>
          </cell>
          <cell r="F84" t="str">
            <v>מטר</v>
          </cell>
          <cell r="G84">
            <v>0</v>
          </cell>
          <cell r="H84">
            <v>0</v>
          </cell>
          <cell r="I84">
            <v>0</v>
          </cell>
          <cell r="J84">
            <v>0</v>
          </cell>
          <cell r="K84">
            <v>0</v>
          </cell>
          <cell r="L84">
            <v>0</v>
          </cell>
        </row>
        <row r="85">
          <cell r="B85">
            <v>89</v>
          </cell>
          <cell r="C85">
            <v>1</v>
          </cell>
          <cell r="D85" t="str">
            <v>כבל תקשורת 8 גידים  להתקנה חיצונית כל זוג מסוכך מיילר אלומניום וסיכוך חיצוני מסוג רשת , מעטה הכבל יוגן בעטיפה חיצונית מסוג NYY התואמת תנאי חוץ. הכבל יהיה תואם CAT7A ויעמוד בבדיקות של עד 1000 MHZ.חתך הגידים יהיה 23AWG. הסעיף מיועד לצורכי קישורים פנל-לפנל א</v>
          </cell>
          <cell r="E85">
            <v>1</v>
          </cell>
          <cell r="F85" t="str">
            <v>מטר</v>
          </cell>
          <cell r="G85">
            <v>2.9445000000000001</v>
          </cell>
          <cell r="H85">
            <v>0</v>
          </cell>
          <cell r="I85">
            <v>2.9445000000000001</v>
          </cell>
          <cell r="J85">
            <v>2.2000000000000002</v>
          </cell>
          <cell r="K85">
            <v>5.1445000000000007</v>
          </cell>
          <cell r="L85">
            <v>5.1445000000000007</v>
          </cell>
        </row>
        <row r="86">
          <cell r="B86">
            <v>90</v>
          </cell>
          <cell r="C86">
            <v>1</v>
          </cell>
          <cell r="D86" t="str">
            <v>בוטל</v>
          </cell>
          <cell r="E86">
            <v>1</v>
          </cell>
          <cell r="F86" t="str">
            <v>מטר</v>
          </cell>
          <cell r="G86">
            <v>0</v>
          </cell>
          <cell r="H86">
            <v>0</v>
          </cell>
          <cell r="I86">
            <v>0</v>
          </cell>
          <cell r="J86">
            <v>0</v>
          </cell>
          <cell r="K86">
            <v>0</v>
          </cell>
          <cell r="L86">
            <v>0</v>
          </cell>
        </row>
        <row r="87">
          <cell r="B87">
            <v>91</v>
          </cell>
          <cell r="C87">
            <v>1</v>
          </cell>
          <cell r="D87" t="str">
            <v>כבל תקשורת 8 גידים  להתקנה פנימית כל זוג מסוכך מילר אלומיניום וסיכוך חיצוני מסוג רשת הכבל יעמוד בבדיקות של עד 1200 MHz  ע"פ הדרפט האחרון. חתך הגידים יהיה 22AWG. הסעיף מיועד לצורכי קישורים פנל-לפנל או שקע לשקע (גב אל גב) או לרכש ותחזוקה בלבד. העבודות השיגר</v>
          </cell>
          <cell r="E87">
            <v>1</v>
          </cell>
          <cell r="F87" t="str">
            <v>מטר</v>
          </cell>
          <cell r="G87">
            <v>2.6389999999999998</v>
          </cell>
          <cell r="H87">
            <v>0</v>
          </cell>
          <cell r="I87">
            <v>2.6389999999999998</v>
          </cell>
          <cell r="J87">
            <v>0.01</v>
          </cell>
          <cell r="K87">
            <v>2.6489999999999996</v>
          </cell>
          <cell r="L87">
            <v>2.6489999999999996</v>
          </cell>
        </row>
        <row r="88">
          <cell r="B88">
            <v>92</v>
          </cell>
          <cell r="C88">
            <v>1</v>
          </cell>
          <cell r="D88" t="str">
            <v>כבל נחושת מסוג FTP בן 8 גידים בעל ביצועי CAT6a למטרת גישור. הכבל יסופק כשהוא ארוז על גבי תוף. החברות המאושרות : טלדור או חברה/ות אחרת/ות שייקבע/ו במכרז ייעודי לכבלים. מק"ט טלדור 9828G22129.</v>
          </cell>
          <cell r="E88">
            <v>1</v>
          </cell>
          <cell r="F88" t="str">
            <v>מטר</v>
          </cell>
          <cell r="G88">
            <v>1.3454999999999999</v>
          </cell>
          <cell r="H88">
            <v>0</v>
          </cell>
          <cell r="I88">
            <v>1.3454999999999999</v>
          </cell>
          <cell r="J88">
            <v>0.01</v>
          </cell>
          <cell r="K88">
            <v>1.3554999999999999</v>
          </cell>
          <cell r="L88">
            <v>1.3554999999999999</v>
          </cell>
        </row>
        <row r="89">
          <cell r="B89">
            <v>93</v>
          </cell>
          <cell r="C89">
            <v>1</v>
          </cell>
          <cell r="D89" t="str">
            <v>אספקה כבל גישור גמיש UTP בתקן CAT6A שמונה  גידים  למטרת גישור. הכבל  יסופק כשהוא ארוז על גבי תוף. החברות המאושרות : טלדור או חברה/ות אחרת/ות שייקבע/ו במכרז ייעודי לכבלים. מק"ט טלדור 9828U22122.</v>
          </cell>
          <cell r="E89">
            <v>1</v>
          </cell>
          <cell r="F89" t="str">
            <v>מטר</v>
          </cell>
          <cell r="G89">
            <v>1.248</v>
          </cell>
          <cell r="H89">
            <v>0</v>
          </cell>
          <cell r="I89">
            <v>1.248</v>
          </cell>
          <cell r="J89">
            <v>0.01</v>
          </cell>
          <cell r="K89">
            <v>1.258</v>
          </cell>
          <cell r="L89">
            <v>1.258</v>
          </cell>
        </row>
        <row r="90">
          <cell r="B90">
            <v>94</v>
          </cell>
          <cell r="C90">
            <v>1</v>
          </cell>
          <cell r="D90" t="str">
            <v>כבל  כריזה לתשתית חוץ  2*1.5 עם ציפוי NYY  עמיד בפני קרינת UV. החברות המאושרות : טלדור או חברה/חברות אחרת/ות שייקבע/ו במכרז ייעודי לכבלים. מק"ט טלדור 3415200101 .</v>
          </cell>
          <cell r="E90">
            <v>1</v>
          </cell>
          <cell r="F90" t="str">
            <v>מטר</v>
          </cell>
          <cell r="G90">
            <v>2.0085000000000002</v>
          </cell>
          <cell r="H90">
            <v>0</v>
          </cell>
          <cell r="I90">
            <v>2.0085000000000002</v>
          </cell>
          <cell r="J90">
            <v>1.7</v>
          </cell>
          <cell r="K90">
            <v>3.7084999999999999</v>
          </cell>
          <cell r="L90">
            <v>3.7084999999999999</v>
          </cell>
        </row>
        <row r="91">
          <cell r="B91">
            <v>95</v>
          </cell>
          <cell r="C91">
            <v>1</v>
          </cell>
          <cell r="D91" t="str">
            <v>כבל 15 גידים 24AWG רב גידי  מסוכך. החברות המאושרות : טלדור או חברה/ות אחרת/ות שייקבע/ו במכרז ייעודי לכבלים. מק"ט טלדור 8004015149.</v>
          </cell>
          <cell r="E91">
            <v>1</v>
          </cell>
          <cell r="F91" t="str">
            <v>מטר</v>
          </cell>
          <cell r="G91">
            <v>2.6065</v>
          </cell>
          <cell r="H91">
            <v>0</v>
          </cell>
          <cell r="I91">
            <v>2.6065</v>
          </cell>
          <cell r="J91">
            <v>0.01</v>
          </cell>
          <cell r="K91">
            <v>2.6164999999999998</v>
          </cell>
          <cell r="L91">
            <v>2.6164999999999998</v>
          </cell>
        </row>
        <row r="92">
          <cell r="B92">
            <v>96</v>
          </cell>
          <cell r="C92">
            <v>1</v>
          </cell>
          <cell r="D92" t="str">
            <v>כבל 10 זוגות רב-גידי  22AWG כל זוג שזור ומסוכך לייצור כבל V35. החברות המאושרות : טלדור או חברה/ות אחרת/ות שייקבע/ו במכרז ייעודי לכבלים. מק"ט טלדור 7805210109.</v>
          </cell>
          <cell r="E92">
            <v>1</v>
          </cell>
          <cell r="F92" t="str">
            <v>מטר</v>
          </cell>
          <cell r="G92">
            <v>6.4350000000000005</v>
          </cell>
          <cell r="H92">
            <v>0</v>
          </cell>
          <cell r="I92">
            <v>6.4350000000000005</v>
          </cell>
          <cell r="J92">
            <v>0.01</v>
          </cell>
          <cell r="K92">
            <v>6.4450000000000003</v>
          </cell>
          <cell r="L92">
            <v>6.4450000000000003</v>
          </cell>
        </row>
        <row r="93">
          <cell r="B93">
            <v>97</v>
          </cell>
          <cell r="C93">
            <v>1</v>
          </cell>
          <cell r="D93" t="str">
            <v>כבל תקשורת  קואקסיאלי  מסוג RG 58 HFFR. החברות המאושרות : טלדור או חברה/רות אחרת/ות שייקבע/ו במכרז ייעודי לכבלים. מק"ט טלדור 6305835101 .</v>
          </cell>
          <cell r="E93">
            <v>1</v>
          </cell>
          <cell r="F93" t="str">
            <v>מטר</v>
          </cell>
          <cell r="G93">
            <v>1.4560000000000002</v>
          </cell>
          <cell r="H93">
            <v>0</v>
          </cell>
          <cell r="I93">
            <v>1.4560000000000002</v>
          </cell>
          <cell r="J93">
            <v>1</v>
          </cell>
          <cell r="K93">
            <v>2.4560000000000004</v>
          </cell>
          <cell r="L93">
            <v>2.4560000000000004</v>
          </cell>
        </row>
        <row r="94">
          <cell r="B94">
            <v>98</v>
          </cell>
          <cell r="C94">
            <v>1</v>
          </cell>
          <cell r="D94" t="str">
            <v>כבל תקשורת  קואקסיאלי  מסוג RG 59 HFFR.  החברות המאושרות : טלדור או חברה/רות אחרת/ות שייקבע/ו במכרז ייעודי לכבלים. מק"ט טלדור 6305925101 .</v>
          </cell>
          <cell r="E94">
            <v>1</v>
          </cell>
          <cell r="F94" t="str">
            <v>מטר</v>
          </cell>
          <cell r="G94">
            <v>1.7030000000000001</v>
          </cell>
          <cell r="H94">
            <v>0</v>
          </cell>
          <cell r="I94">
            <v>1.7030000000000001</v>
          </cell>
          <cell r="J94">
            <v>1</v>
          </cell>
          <cell r="K94">
            <v>2.7030000000000003</v>
          </cell>
          <cell r="L94">
            <v>2.7030000000000003</v>
          </cell>
        </row>
        <row r="95">
          <cell r="B95">
            <v>99</v>
          </cell>
          <cell r="C95">
            <v>1</v>
          </cell>
          <cell r="D95" t="str">
            <v>כבל תקשורת  קואקסיאלי  מסוג RG 11 HFFR. החברות המאושרות : טלדור או חברה/רות אחרת/ות שייקבע/ו במכרז ייעודי לכבלים. מק"ט טלדור 630111H101 .</v>
          </cell>
          <cell r="E95">
            <v>1</v>
          </cell>
          <cell r="F95" t="str">
            <v>מטר</v>
          </cell>
          <cell r="G95">
            <v>3.7504999999999997</v>
          </cell>
          <cell r="H95">
            <v>0</v>
          </cell>
          <cell r="I95">
            <v>3.7504999999999997</v>
          </cell>
          <cell r="J95">
            <v>1</v>
          </cell>
          <cell r="K95">
            <v>4.7504999999999997</v>
          </cell>
          <cell r="L95">
            <v>4.7504999999999997</v>
          </cell>
        </row>
        <row r="96">
          <cell r="B96">
            <v>100</v>
          </cell>
          <cell r="C96">
            <v>1</v>
          </cell>
          <cell r="D96" t="str">
            <v>אספקת תייל דילוג ( ג'מפר ) 2W  באריזת תוף של 500 מטר. החברות המאושרות : טלדור או חברה/רות אחרת/ות שייקבע/ו במכרז ייעודי לכבלים. מק"ט טלדור 425200XXX .</v>
          </cell>
          <cell r="E96">
            <v>1</v>
          </cell>
          <cell r="F96" t="str">
            <v>מטר</v>
          </cell>
          <cell r="G96">
            <v>120.25</v>
          </cell>
          <cell r="H96">
            <v>0</v>
          </cell>
          <cell r="I96">
            <v>120.25</v>
          </cell>
          <cell r="J96">
            <v>0.01</v>
          </cell>
          <cell r="K96">
            <v>120.26</v>
          </cell>
          <cell r="L96">
            <v>120.26</v>
          </cell>
        </row>
        <row r="97">
          <cell r="B97">
            <v>101</v>
          </cell>
          <cell r="C97">
            <v>2</v>
          </cell>
          <cell r="D97" t="str">
            <v xml:space="preserve"> מחבר אופטי זכר לחיבור ישיר על סיב מסוג SC/ST/FC/LC קרמי 62.5/50 מיקרון לפי דרישת המזמין, תואם לתצורת סיב שיסופק.כדוגמת חב' פייברנט מק"ט FE6-9000U0015L החברות המאושרות פייברנט קורנינג סיסטמקס ופנדוויט. </v>
          </cell>
          <cell r="E97">
            <v>1</v>
          </cell>
          <cell r="F97" t="str">
            <v>יחידה</v>
          </cell>
          <cell r="G97">
            <v>5.9799999999999995</v>
          </cell>
          <cell r="H97">
            <v>0.91999999999999993</v>
          </cell>
          <cell r="I97">
            <v>6.8999999999999995</v>
          </cell>
          <cell r="J97">
            <v>28.2</v>
          </cell>
          <cell r="K97">
            <v>35.1</v>
          </cell>
          <cell r="L97">
            <v>35.1</v>
          </cell>
        </row>
        <row r="98">
          <cell r="B98">
            <v>102</v>
          </cell>
          <cell r="C98">
            <v>2</v>
          </cell>
          <cell r="D98" t="str">
            <v xml:space="preserve"> מחבר אופטי מסוג SC/ST/FC/LC קרמי OM4 , על פי דרישת הלקוח , זכר מסוג PIG TAIL (מלוטש במפעל ), כולל היתוך  לסיב וכל האלמנטים/רכיבים הנדרשים להיתוכו ועיגונו. המחבר יהיה מסוג UPC. כדוגמת חב' פייברנט מק"ט FEG-9000U0015L החברות המאושרות פייברנט קורנינג סיסטמקס</v>
          </cell>
          <cell r="E98">
            <v>1</v>
          </cell>
          <cell r="F98" t="str">
            <v>יחידה</v>
          </cell>
          <cell r="G98">
            <v>9.879999999999999</v>
          </cell>
          <cell r="H98">
            <v>1.0640000000000001</v>
          </cell>
          <cell r="I98">
            <v>10.943999999999999</v>
          </cell>
          <cell r="J98">
            <v>32</v>
          </cell>
          <cell r="K98">
            <v>42.944000000000003</v>
          </cell>
          <cell r="L98">
            <v>42.944000000000003</v>
          </cell>
        </row>
        <row r="99">
          <cell r="B99">
            <v>103</v>
          </cell>
          <cell r="C99">
            <v>2</v>
          </cell>
          <cell r="D99" t="str">
            <v xml:space="preserve"> מחבר אופטי מסוג SC/ST/FC/LC קרמי 62.5/50 מיקרון או S.M או OM3 זכר מסוג PIG TAIL (מלוטש במפעל ), כולל ריתוך  לסיב וכל האלמנטים/רכיבים הנדרשים לריתוכו ועיגונו המחבר יהיה מסוג UPC. כדוגמת חב' פייברנט מק"ט FEO-9000U0015L החברות המאושרות פיברנט קורנינג סיסטמק</v>
          </cell>
          <cell r="E99">
            <v>1</v>
          </cell>
          <cell r="F99" t="str">
            <v>יחידה</v>
          </cell>
          <cell r="G99">
            <v>8.06</v>
          </cell>
          <cell r="H99">
            <v>0.9920000000000001</v>
          </cell>
          <cell r="I99">
            <v>9.0520000000000014</v>
          </cell>
          <cell r="J99">
            <v>32</v>
          </cell>
          <cell r="K99">
            <v>41.052</v>
          </cell>
          <cell r="L99">
            <v>41.052</v>
          </cell>
        </row>
        <row r="100">
          <cell r="B100">
            <v>104</v>
          </cell>
          <cell r="C100">
            <v>2</v>
          </cell>
          <cell r="D100" t="str">
            <v xml:space="preserve"> מתאם אופטי מסוג SC/ST/FC/LC קרמי עבור 62.5/50 מיקרון או ל S.M או OM3 או OM4,  עבור SC/LC - מתאם כפול. כדוגמת חב' פייברנט מק"ט FADS52S החברות המאושרות פייברנט קורנינג סיסטמקס ופנדוויט. </v>
          </cell>
          <cell r="E100">
            <v>1</v>
          </cell>
          <cell r="F100" t="str">
            <v>יחידה</v>
          </cell>
          <cell r="G100">
            <v>8.3720000000000017</v>
          </cell>
          <cell r="H100">
            <v>0</v>
          </cell>
          <cell r="I100">
            <v>8.3720000000000017</v>
          </cell>
          <cell r="J100">
            <v>0.01</v>
          </cell>
          <cell r="K100">
            <v>8.3820000000000014</v>
          </cell>
          <cell r="L100">
            <v>8.3820000000000014</v>
          </cell>
        </row>
        <row r="101">
          <cell r="B101">
            <v>108</v>
          </cell>
          <cell r="C101">
            <v>2</v>
          </cell>
          <cell r="D101" t="str">
            <v>לוח ניתוב אופטי ל- 12 סיבים כולל מתאמים למחברי SC/ST/FC  MM 62.5/50  או OM3 או OM4 או SM ומגש לכבלים כולל פנל עליון לשמירת רווח ומגשי היתוך בכמות המתאימה. גובה הפנל 1U. כדוגמת חב' פייברנט מק"ט FP-14S06100MNL. החברות המאושרות פייברנט, קורנינג סיסטמקס ופנדו</v>
          </cell>
          <cell r="E101">
            <v>1</v>
          </cell>
          <cell r="F101" t="str">
            <v>יחידה</v>
          </cell>
          <cell r="G101">
            <v>215.28</v>
          </cell>
          <cell r="H101">
            <v>0</v>
          </cell>
          <cell r="I101">
            <v>215.28</v>
          </cell>
          <cell r="J101">
            <v>78</v>
          </cell>
          <cell r="K101">
            <v>293.27999999999997</v>
          </cell>
          <cell r="L101">
            <v>293.27999999999997</v>
          </cell>
        </row>
        <row r="102">
          <cell r="B102">
            <v>109</v>
          </cell>
          <cell r="C102">
            <v>2</v>
          </cell>
          <cell r="D102" t="str">
            <v>לוח ניתוב אופטי ל- 24 סיבים כולל מתאמים למחברי SC/ST/FC  MM 62.5/50  או OM3 או OM4 או SM ומגש לכבלים כולל פנל עליון לשמירת רווח ומגשי היתוך בכמות המתאימה. גובה הפנל 1U. כדוגמת חב' פייברנט מק"ט FP-14S12200MNL . החברות המאושרות פייברנט, קורנינג סיסטמקס ופנד</v>
          </cell>
          <cell r="E102">
            <v>1</v>
          </cell>
          <cell r="F102" t="str">
            <v>יחידה</v>
          </cell>
          <cell r="G102">
            <v>296.40000000000003</v>
          </cell>
          <cell r="H102">
            <v>0</v>
          </cell>
          <cell r="I102">
            <v>296.40000000000003</v>
          </cell>
          <cell r="J102">
            <v>85</v>
          </cell>
          <cell r="K102">
            <v>381.40000000000003</v>
          </cell>
          <cell r="L102">
            <v>381.40000000000003</v>
          </cell>
        </row>
        <row r="103">
          <cell r="B103">
            <v>110</v>
          </cell>
          <cell r="C103">
            <v>2</v>
          </cell>
          <cell r="D103" t="str">
            <v>לוח ניתוב אופטי ל-  36 סיבים כולל מתאמים למחברי SC/ST/FC  MM 62.5/50  או OM3 או OM4 או SM ומגש לכבלים כולל פנל עליון לשמירת רווח ומגשי היתוך בכמות המתאימה. גובה הפנל 1U. כדוגמת חב' פייברנט מק"ט FP-14S18300MNL . החברות המאושרות פייברנט, קורנינג סיסטמקס ופנ</v>
          </cell>
          <cell r="E103">
            <v>1</v>
          </cell>
          <cell r="F103" t="str">
            <v>יחידה</v>
          </cell>
          <cell r="G103">
            <v>377</v>
          </cell>
          <cell r="H103">
            <v>0</v>
          </cell>
          <cell r="I103">
            <v>377</v>
          </cell>
          <cell r="J103">
            <v>75</v>
          </cell>
          <cell r="K103">
            <v>452</v>
          </cell>
          <cell r="L103">
            <v>452</v>
          </cell>
        </row>
        <row r="104">
          <cell r="B104">
            <v>111</v>
          </cell>
          <cell r="C104">
            <v>2</v>
          </cell>
          <cell r="D104" t="str">
            <v>לוח ניתוב אופטי ל-  48 סיבים כולל מתאמים למחברי SC/ST/FC  MM 62.5/50  או OM3 או OM4 או SM ומגש לכבלים כולל פנל עליון לשמירת רווח ומגשי היתוך בכמות המתאימה. גובה הפנל 1U. כדוגמת חב' פייברנט מק"ט FP-14S24400MNL . החברות המאושרות פייברנט, קורנינג סיסטמקס ופנ</v>
          </cell>
          <cell r="E104">
            <v>1</v>
          </cell>
          <cell r="F104" t="str">
            <v>יחידה</v>
          </cell>
          <cell r="G104">
            <v>468</v>
          </cell>
          <cell r="H104">
            <v>0</v>
          </cell>
          <cell r="I104">
            <v>468</v>
          </cell>
          <cell r="J104">
            <v>0.01</v>
          </cell>
          <cell r="K104">
            <v>468.01</v>
          </cell>
          <cell r="L104">
            <v>468.01</v>
          </cell>
        </row>
        <row r="105">
          <cell r="B105">
            <v>112</v>
          </cell>
          <cell r="C105">
            <v>2</v>
          </cell>
          <cell r="D105" t="str">
            <v>לוח ניתוב אופטי נשלף ע"י מסילה טלסקופית, כולל פנל הגנה קידמי ל-  36 סיבים. כולל מתאמים למחברי S.M או למחברי SC ,MM 62.5/50 / OM3 או OM4 ומגש לכבלים, כולל פנל עליון לשמירת רווח ומגש איסוף מגשרים. כולל מגשי היתוך בכמות המתאימה. גובה הפנל 1U. כדוגמת חב' פייב</v>
          </cell>
          <cell r="E105">
            <v>1</v>
          </cell>
          <cell r="F105" t="str">
            <v>יחידה</v>
          </cell>
          <cell r="G105">
            <v>502.32</v>
          </cell>
          <cell r="H105">
            <v>0</v>
          </cell>
          <cell r="I105">
            <v>502.32</v>
          </cell>
          <cell r="J105">
            <v>0.01</v>
          </cell>
          <cell r="K105">
            <v>502.33</v>
          </cell>
          <cell r="L105">
            <v>502.33</v>
          </cell>
        </row>
        <row r="106">
          <cell r="B106">
            <v>113</v>
          </cell>
          <cell r="C106">
            <v>2</v>
          </cell>
          <cell r="D106" t="str">
            <v>לוח ניתוב אופטי נשלף ע"י מסילה טלסקופית, כולל פנל הגנה קידמי ל-  48 סיבים. כולל מתאמים למחברי S.M או למחברי SC ,MM 62.5/50 / OM3 או OM4 ומגש לכבלים, כולל פנל עליון לשמירת רווח ומגש איסוף מגשרים. כולל מגשי היתוך בכמות המתאימה. גובה הפנל 1U. כדוגמת חב' פייב</v>
          </cell>
          <cell r="E106">
            <v>1</v>
          </cell>
          <cell r="F106" t="str">
            <v>יחידה</v>
          </cell>
          <cell r="G106">
            <v>586.04000000000008</v>
          </cell>
          <cell r="H106">
            <v>0</v>
          </cell>
          <cell r="I106">
            <v>586.04000000000008</v>
          </cell>
          <cell r="J106">
            <v>0.01</v>
          </cell>
          <cell r="K106">
            <v>586.05000000000007</v>
          </cell>
          <cell r="L106">
            <v>586.05000000000007</v>
          </cell>
        </row>
        <row r="107">
          <cell r="B107">
            <v>114</v>
          </cell>
          <cell r="C107">
            <v>2</v>
          </cell>
          <cell r="D107" t="str">
            <v xml:space="preserve"> לוח ניתוב אופטי 19" ל 48 סיבים , גובה 4U, גישה קדמית בלבד. כולל פנל הגנה קידמי עומק עד 25 ס"מ, כולל מתאמים MM/OM3/OM4/SM SC לפי בחירת לקוח, מגשי היתוכים וכל האביזרים הנדרשים להתקנה כולל פיגטלים. כדוגמת חברת פייברנט מק"ט           FPAT-4U-SC-7. החברות המא</v>
          </cell>
          <cell r="E107">
            <v>1</v>
          </cell>
          <cell r="F107" t="str">
            <v>יחידה</v>
          </cell>
          <cell r="G107">
            <v>2069.08</v>
          </cell>
          <cell r="H107">
            <v>0</v>
          </cell>
          <cell r="I107">
            <v>2069.08</v>
          </cell>
          <cell r="J107">
            <v>0.01</v>
          </cell>
          <cell r="K107">
            <v>2069.09</v>
          </cell>
          <cell r="L107">
            <v>2069.09</v>
          </cell>
        </row>
        <row r="108">
          <cell r="B108">
            <v>115</v>
          </cell>
          <cell r="C108">
            <v>2</v>
          </cell>
          <cell r="D108" t="str">
            <v xml:space="preserve"> לוח ניתוב אופטי  19" ל 96 סיבים גובה 3U, גישה קדמית ואחורית. כולל פנל הגנה קידמי, כולל מתאמים MM/OM3/OM4/SM SC לפי בחירת לקוח, מגשי היתוכים וכל האביזרים הנדרשים להתקנה כולל פיגטלים. כדוגמת חב' פייברנט מק"ט FPAT-3U-SC-7 . החברות המאושרות פייברנט,קורנינג,ס</v>
          </cell>
          <cell r="E108">
            <v>1</v>
          </cell>
          <cell r="F108" t="str">
            <v>יחידה</v>
          </cell>
          <cell r="G108">
            <v>4126.2</v>
          </cell>
          <cell r="H108">
            <v>0</v>
          </cell>
          <cell r="I108">
            <v>4126.2</v>
          </cell>
          <cell r="J108">
            <v>0.01</v>
          </cell>
          <cell r="K108">
            <v>4126.21</v>
          </cell>
          <cell r="L108">
            <v>4126.21</v>
          </cell>
        </row>
        <row r="109">
          <cell r="B109">
            <v>116</v>
          </cell>
          <cell r="C109">
            <v>2</v>
          </cell>
          <cell r="D109" t="str">
            <v>לוח ניתוב אופטי ל- 24 סיבים (LC-24) כולל מתאמים למחברי LC  MM 62.5/50  או OM3 או OM4 או SM ומגש לכבלים כולל פנל עליון לשמירת רווח ומגשי היתוך בכמות המתאימה. גובה הפנל 1U. כדוגמת חב' פייברנט מק"ט FP-15S12200MNL . החברות המאושרות פייברנט, קורנינג סיסטמקס ופ</v>
          </cell>
          <cell r="E109">
            <v>1</v>
          </cell>
          <cell r="F109" t="str">
            <v>יחידה</v>
          </cell>
          <cell r="G109">
            <v>296.01</v>
          </cell>
          <cell r="H109">
            <v>0</v>
          </cell>
          <cell r="I109">
            <v>296.01</v>
          </cell>
          <cell r="J109">
            <v>78</v>
          </cell>
          <cell r="K109">
            <v>374.01</v>
          </cell>
          <cell r="L109">
            <v>374.01</v>
          </cell>
        </row>
        <row r="110">
          <cell r="B110">
            <v>117</v>
          </cell>
          <cell r="C110">
            <v>2</v>
          </cell>
          <cell r="D110" t="str">
            <v>לוח ניתוב אופטי ל- 48 סיבים (LC-48) כולל מתאמים למחברי LC  MM 62.5/50  או OM3 או OM4 או SM ומגש לכבלים כולל פנל עליון לשמירת רווח ומגשי היתוך בכמות המתאימה. גובה הפנל 1U. כדוגמת חב' פייברנט מק"ט FP-15S24400MNL . החברות המאושרות פייברנט, קורנינג סיסטמקס ופ</v>
          </cell>
          <cell r="E110">
            <v>1</v>
          </cell>
          <cell r="F110" t="str">
            <v>יחידה</v>
          </cell>
          <cell r="G110">
            <v>460.46</v>
          </cell>
          <cell r="H110">
            <v>0</v>
          </cell>
          <cell r="I110">
            <v>460.46</v>
          </cell>
          <cell r="J110">
            <v>0.01</v>
          </cell>
          <cell r="K110">
            <v>460.46999999999997</v>
          </cell>
          <cell r="L110">
            <v>460.46999999999997</v>
          </cell>
        </row>
        <row r="111">
          <cell r="B111">
            <v>118</v>
          </cell>
          <cell r="C111">
            <v>2</v>
          </cell>
          <cell r="D111" t="str">
            <v>לוח ניתוב אופטי ל-  72 סיבים (LC-72) כולל מתאמים למחברי LC  MM 62.5/50  או OM3 או OM4 או SM ומגש לכבלים כולל פנל עליון לשמירת רווח ומגשי היתוך בכמות המתאימה. גובה הפנל 1U. כדוגמת חב' פייברנט מק"ט FP-16S18300MNL . החברות המאושרות פייברנט, קורנינג סיסטמקס ו</v>
          </cell>
          <cell r="E111">
            <v>1</v>
          </cell>
          <cell r="F111" t="str">
            <v>יחידה</v>
          </cell>
          <cell r="G111">
            <v>651.81999999999994</v>
          </cell>
          <cell r="H111">
            <v>0</v>
          </cell>
          <cell r="I111">
            <v>651.81999999999994</v>
          </cell>
          <cell r="J111">
            <v>0.01</v>
          </cell>
          <cell r="K111">
            <v>651.82999999999993</v>
          </cell>
          <cell r="L111">
            <v>651.82999999999993</v>
          </cell>
        </row>
        <row r="112">
          <cell r="B112">
            <v>119</v>
          </cell>
          <cell r="C112">
            <v>2</v>
          </cell>
          <cell r="D112" t="str">
            <v>לוח ניתוב אופטי ל-  96 סיבים (LC-96) כולל מתאמים למחברי LC  MM 62.5/50  או OM3 או OM4 או SM ומגש לכבלים כולל פנל עליון לשמירת רווח ומגשי היתוך בכמות המתאימה. גובה הפנל 1U. כדוגמת חב' פייברנט מק"ט FP-16S24400MNL . החברות המאושרות פייברנט, קורנינג סיסטמקס ו</v>
          </cell>
          <cell r="E112">
            <v>1</v>
          </cell>
          <cell r="F112" t="str">
            <v>יחידה</v>
          </cell>
          <cell r="G112">
            <v>825.24</v>
          </cell>
          <cell r="H112">
            <v>0</v>
          </cell>
          <cell r="I112">
            <v>825.24</v>
          </cell>
          <cell r="J112">
            <v>0.01</v>
          </cell>
          <cell r="K112">
            <v>825.25</v>
          </cell>
          <cell r="L112">
            <v>825.25</v>
          </cell>
        </row>
        <row r="113">
          <cell r="B113">
            <v>120</v>
          </cell>
          <cell r="C113">
            <v>2</v>
          </cell>
          <cell r="D113" t="str">
            <v xml:space="preserve">לוח ניתוב אופטי נשלף ע"י מסילה טלסקופית, כולל פנל הגנה קידמי ל-  72 סיבים (LC-72). כולל מתאמים למחברי S.M או למחברי LC ,MM 62.5/50 / OM3 או OM4 ומגש לכבלים, כולל פנל עליון לשמירת רווח ומגש איסוף מגשרים. כולל מגשי היתוך בכמות המתאימה. גובה הפנל 1U. כדוגמת </v>
          </cell>
          <cell r="E113">
            <v>1</v>
          </cell>
          <cell r="F113" t="str">
            <v>יחידה</v>
          </cell>
          <cell r="G113">
            <v>897</v>
          </cell>
          <cell r="H113">
            <v>0</v>
          </cell>
          <cell r="I113">
            <v>897</v>
          </cell>
          <cell r="J113">
            <v>0.01</v>
          </cell>
          <cell r="K113">
            <v>897.01</v>
          </cell>
          <cell r="L113">
            <v>897.01</v>
          </cell>
        </row>
        <row r="114">
          <cell r="B114">
            <v>121</v>
          </cell>
          <cell r="C114">
            <v>2</v>
          </cell>
          <cell r="D114" t="str">
            <v xml:space="preserve">לוח ניתוב אופטי נשלף ע"י מסילה טלסקופית, כולל פנל הגנה קידמי ל-  96 סיבים (LC-96). כולל מתאמים למחברי S.M או למחברי LC ,MM 62.5/50 / OM3 או OM4 ומגש לכבלים, כולל פנל עליון לשמירת רווח ומגש איסוף מגשרים. כולל מגשי היתוך בכמות המתאימה. גובה הפנל 1U. כדוגמת </v>
          </cell>
          <cell r="E114">
            <v>1</v>
          </cell>
          <cell r="F114" t="str">
            <v>יחידה</v>
          </cell>
          <cell r="G114">
            <v>1070.42</v>
          </cell>
          <cell r="H114">
            <v>0</v>
          </cell>
          <cell r="I114">
            <v>1070.42</v>
          </cell>
          <cell r="J114">
            <v>0.01</v>
          </cell>
          <cell r="K114">
            <v>1070.43</v>
          </cell>
          <cell r="L114">
            <v>1070.43</v>
          </cell>
        </row>
        <row r="115">
          <cell r="B115">
            <v>122</v>
          </cell>
          <cell r="C115">
            <v>2</v>
          </cell>
          <cell r="D115" t="str">
            <v xml:space="preserve"> לוח ניתוב אופטי 19" ל 96 סיבים (LC-96), גובה 4U, גישה קדמית בלבד. כולל פנל הגנה קידמי עומק עד 25 ס"מ, כולל מתאמים MM/OM3/OM4/SM LC לפי בחירת לקוח, מגשי היתוכים וכל האביזרים הנדרשים להתקנה כולל פיגטלים. כדוגמת חברת פייברנט מק"ט  FPAT-4U-LC-7 .החברות המאוש</v>
          </cell>
          <cell r="E115">
            <v>1</v>
          </cell>
          <cell r="F115" t="str">
            <v>יחידה</v>
          </cell>
          <cell r="G115">
            <v>4126.2</v>
          </cell>
          <cell r="H115">
            <v>0</v>
          </cell>
          <cell r="I115">
            <v>4126.2</v>
          </cell>
          <cell r="J115">
            <v>0.01</v>
          </cell>
          <cell r="K115">
            <v>4126.21</v>
          </cell>
          <cell r="L115">
            <v>4126.21</v>
          </cell>
        </row>
        <row r="116">
          <cell r="B116">
            <v>123</v>
          </cell>
          <cell r="C116">
            <v>2</v>
          </cell>
          <cell r="D116" t="str">
            <v xml:space="preserve"> לוח ניתוב אופטי  19" ל 192 סיבים (LC-192) גובה 3U, גישה קדמית ואחורית. כולל פנל הגנה קידמי, כולל מתאמים MM/OM3/OM4/SM LC לפי בחירת לקוח, מגשי היתוכים וכל האביזרים הנדרשים להתקנה כולל פיגטלים. כדוגמת חברת פייברנט מק"ט              FPAT-3U-LC-7 החברות המאו</v>
          </cell>
          <cell r="E116">
            <v>1</v>
          </cell>
          <cell r="F116" t="str">
            <v>יחידה</v>
          </cell>
          <cell r="G116">
            <v>5800.6</v>
          </cell>
          <cell r="H116">
            <v>0</v>
          </cell>
          <cell r="I116">
            <v>5800.6</v>
          </cell>
          <cell r="J116">
            <v>0.01</v>
          </cell>
          <cell r="K116">
            <v>5800.6100000000006</v>
          </cell>
          <cell r="L116">
            <v>5800.6100000000006</v>
          </cell>
        </row>
        <row r="117">
          <cell r="B117">
            <v>124</v>
          </cell>
          <cell r="C117">
            <v>2</v>
          </cell>
          <cell r="D117" t="str">
            <v>מגירה אופטית 19"  1U  להתקנת מודולים אופטיים(קסטות) המגירה תאפשר התקנת 4 מודולים. המודול יאפשר התקנת קונקטורים מכל סוג כולל מיניאטורים ו MTP. כדוגמת חברת פייברנט מק"ט FMT4-1U . החברות המאושרות סיסטמקס,קורנינג ,פייברנט ופנדוויט.</v>
          </cell>
          <cell r="E117">
            <v>1</v>
          </cell>
          <cell r="F117" t="str">
            <v>יחידה</v>
          </cell>
          <cell r="G117">
            <v>598</v>
          </cell>
          <cell r="H117">
            <v>0</v>
          </cell>
          <cell r="I117">
            <v>598</v>
          </cell>
          <cell r="J117">
            <v>0.01</v>
          </cell>
          <cell r="K117">
            <v>598.01</v>
          </cell>
          <cell r="L117">
            <v>598.01</v>
          </cell>
        </row>
        <row r="118">
          <cell r="B118">
            <v>125</v>
          </cell>
          <cell r="C118">
            <v>2</v>
          </cell>
          <cell r="D118" t="str">
            <v>מודול אופטי  ל 12 סיבים אופטיים בתצורה של 4 מודולים במגירת 1U,  מחברים אופטיים מסוג 62.5/50 מיקרון או OM3 או OM4 או S.M (מלוטש במפעל)  SC מקדימה, צד שני חיבור MTP.  הליטוש במחבר יהיה UPC. כדוגמת חב' פייברנט מק"ט FMT4-S712 . החברות המאושרות סיסטמקס,קורנינג</v>
          </cell>
          <cell r="E118">
            <v>1</v>
          </cell>
          <cell r="F118" t="str">
            <v>יחידה</v>
          </cell>
          <cell r="G118">
            <v>568.1</v>
          </cell>
          <cell r="H118">
            <v>0</v>
          </cell>
          <cell r="I118">
            <v>568.1</v>
          </cell>
          <cell r="J118">
            <v>0.01</v>
          </cell>
          <cell r="K118">
            <v>568.11</v>
          </cell>
          <cell r="L118">
            <v>568.11</v>
          </cell>
        </row>
        <row r="119">
          <cell r="B119">
            <v>126</v>
          </cell>
          <cell r="C119">
            <v>2</v>
          </cell>
          <cell r="D119" t="str">
            <v>מודול אופטי ל 12 סיבים אופטיים (LC-24) בתצורה של 4 מודולים במגירת 1U,  מחברים אופטיים מסוג 62.5/50 מיקרון או OM3 או OM4 או S.M (מלוטש במפעל)  LC מקדימה, צד שני - שני מחברי MTP.  הליטוש במחבר יהיה UPC. כדוגמת חב' פייברנט מק"ט FMT4-L724 . החברות המאושרות סי</v>
          </cell>
          <cell r="E119">
            <v>1</v>
          </cell>
          <cell r="F119" t="str">
            <v>יחידה</v>
          </cell>
          <cell r="G119">
            <v>956.80000000000007</v>
          </cell>
          <cell r="H119">
            <v>0</v>
          </cell>
          <cell r="I119">
            <v>956.80000000000007</v>
          </cell>
          <cell r="J119">
            <v>0.01</v>
          </cell>
          <cell r="K119">
            <v>956.81000000000006</v>
          </cell>
          <cell r="L119">
            <v>956.81000000000006</v>
          </cell>
        </row>
        <row r="120">
          <cell r="B120">
            <v>127</v>
          </cell>
          <cell r="C120">
            <v>2</v>
          </cell>
          <cell r="D120" t="str">
            <v>מודול אופטי ל 12 סיבים אופטיים בתצורה של 4 מודולים במגירת 1U, מתאמים ומחברי 62.5/50 מיקרון או OM3 או OM4 או S.M זכר מסוג PIG TAIL (מלוטש במפעל) SC, כולל מגשי היתוכים, כולל היתוך לסיב וכל האלמנטים/רכיבים הנדרשים להיתוכו ועיגונו. הליטוש במחברים יהיה UPC. כד</v>
          </cell>
          <cell r="E120">
            <v>1</v>
          </cell>
          <cell r="F120" t="str">
            <v>יחידה</v>
          </cell>
          <cell r="G120">
            <v>349.83000000000004</v>
          </cell>
          <cell r="H120">
            <v>0</v>
          </cell>
          <cell r="I120">
            <v>349.83000000000004</v>
          </cell>
          <cell r="J120">
            <v>0.01</v>
          </cell>
          <cell r="K120">
            <v>349.84000000000003</v>
          </cell>
          <cell r="L120">
            <v>349.84000000000003</v>
          </cell>
        </row>
        <row r="121">
          <cell r="B121">
            <v>128</v>
          </cell>
          <cell r="C121">
            <v>2</v>
          </cell>
          <cell r="D121" t="str">
            <v>מודול אופטי ל 24 סיבים אופטיים  בתצורה של 4 מודולים במגירת 1U, מתאמים ומחברי 62.5/50 מיקרון או OM3 או OM4 או S.M זכר מסוג PIG TAIL (מלוטש במפעל) LC, כולל מגשי היתוכים, כולל היתוך לסיב וכל האלמנטים/רכיבים הנדרשים להיתוכו ועיגונו. הליטוש במחברים יהיה UPC. כ</v>
          </cell>
          <cell r="E121">
            <v>1</v>
          </cell>
          <cell r="F121" t="str">
            <v>יחידה</v>
          </cell>
          <cell r="G121">
            <v>502.32</v>
          </cell>
          <cell r="H121">
            <v>0</v>
          </cell>
          <cell r="I121">
            <v>502.32</v>
          </cell>
          <cell r="J121">
            <v>0.01</v>
          </cell>
          <cell r="K121">
            <v>502.33</v>
          </cell>
          <cell r="L121">
            <v>502.33</v>
          </cell>
        </row>
        <row r="122">
          <cell r="B122">
            <v>129</v>
          </cell>
          <cell r="C122">
            <v>2</v>
          </cell>
          <cell r="D122" t="str">
            <v>מודול אופטי ל 24 סיבים אופטיים בתצורה של 4 מודולים במגירת 1U  מסוג SM/OM1/OM4/OM3, צד קדמי 2 מחברי MTP, כולל היתוך לסיב וכל האלמנטים/רכיבים הנדרשים להיתוכו ועיגונו.  כדוגמת חב' פייברנט מק"ט F4OP24U . החברות המאושרות סיסטמקס,קורנינג ,פייברנט ופנדוויט.</v>
          </cell>
          <cell r="E122">
            <v>1</v>
          </cell>
          <cell r="F122" t="str">
            <v>יחידה</v>
          </cell>
          <cell r="G122">
            <v>956.80000000000007</v>
          </cell>
          <cell r="H122">
            <v>0</v>
          </cell>
          <cell r="I122">
            <v>956.80000000000007</v>
          </cell>
          <cell r="J122">
            <v>0.01</v>
          </cell>
          <cell r="K122">
            <v>956.81000000000006</v>
          </cell>
          <cell r="L122">
            <v>956.81000000000006</v>
          </cell>
        </row>
        <row r="123">
          <cell r="B123">
            <v>130</v>
          </cell>
          <cell r="C123">
            <v>2</v>
          </cell>
          <cell r="D123" t="str">
            <v>מגירה אופטית 4U המאפשרת התקנת 12 מודולים(קסטות). המודול יאפשר התקנת קונקטורים מכל הסוגים כולל MTP/MPO. כולל פנל מובילים קדמי לניתוב מגשרים ומגש אחורי נשלף לקיבוע הכבלים האופטיים ועודפי הסיבים. כדוגמת חב' פייברנט מק"ט F4U12D .החברות המאושרות סיסטמקס, קורני</v>
          </cell>
          <cell r="E123">
            <v>1</v>
          </cell>
          <cell r="F123" t="str">
            <v>יחידה</v>
          </cell>
          <cell r="G123">
            <v>502.32</v>
          </cell>
          <cell r="H123">
            <v>0</v>
          </cell>
          <cell r="I123">
            <v>502.32</v>
          </cell>
          <cell r="J123">
            <v>0.01</v>
          </cell>
          <cell r="K123">
            <v>502.33</v>
          </cell>
          <cell r="L123">
            <v>502.33</v>
          </cell>
        </row>
        <row r="124">
          <cell r="B124">
            <v>131</v>
          </cell>
          <cell r="C124">
            <v>2</v>
          </cell>
          <cell r="D124" t="str">
            <v>פנל מובילים קדמי לניתוב מגשרים בגובה 1U. כדוגמת חב' פייברנט מק"ט MP3476 .החברות המאושרות סיסטמקס, קורנינג,פייברנט ופנדוויט.</v>
          </cell>
          <cell r="E124">
            <v>1</v>
          </cell>
          <cell r="F124" t="str">
            <v>יחידה</v>
          </cell>
          <cell r="G124">
            <v>53.82</v>
          </cell>
          <cell r="H124">
            <v>0</v>
          </cell>
          <cell r="I124">
            <v>53.82</v>
          </cell>
          <cell r="J124">
            <v>20</v>
          </cell>
          <cell r="K124">
            <v>73.819999999999993</v>
          </cell>
          <cell r="L124">
            <v>73.819999999999993</v>
          </cell>
        </row>
        <row r="125">
          <cell r="B125">
            <v>132</v>
          </cell>
          <cell r="C125">
            <v>2</v>
          </cell>
          <cell r="D125" t="str">
            <v>מודול אופטי ל 12 סיבים אופטיים בתצורה של 12 מודולים במגירת 4U, מחברים מסוג  62.5/50 מיקרון או OM3 או OM4 או S.M (מלוטש במפעל )  SC/ST/FC ,צד שני חיבור MTP. הליטוש במחברים יהיה UPC. כדוגמת חב' פייברנט מק"ט FMT-S712 .החברות המאושרות סיסטמקס,קורנינג ,פייברנט</v>
          </cell>
          <cell r="E125">
            <v>1</v>
          </cell>
          <cell r="F125" t="str">
            <v>יחידה</v>
          </cell>
          <cell r="G125">
            <v>568.1</v>
          </cell>
          <cell r="H125">
            <v>0</v>
          </cell>
          <cell r="I125">
            <v>568.1</v>
          </cell>
          <cell r="J125">
            <v>0.01</v>
          </cell>
          <cell r="K125">
            <v>568.11</v>
          </cell>
          <cell r="L125">
            <v>568.11</v>
          </cell>
        </row>
        <row r="126">
          <cell r="B126">
            <v>133</v>
          </cell>
          <cell r="C126">
            <v>2</v>
          </cell>
          <cell r="D126" t="str">
            <v>מודול אופטי ל 24 סיבים אופטיים בתצורה של 12 מודולים במגירת 4U, מחברים מסוג  62.5/50 מיקרון או OM3 או OM4 או S.M (מלוטש במפעל )  LC , צד שני חיבור MTP - שני מחברי MTP. הליטוש במחברים יהיה UPC. כדוגמת חב' פייברנט מק"ט FMT-L724 . החברות המאושרות סיסטמקס,קורנ</v>
          </cell>
          <cell r="E126">
            <v>1</v>
          </cell>
          <cell r="F126" t="str">
            <v>יחידה</v>
          </cell>
          <cell r="G126">
            <v>956.80000000000007</v>
          </cell>
          <cell r="H126">
            <v>0</v>
          </cell>
          <cell r="I126">
            <v>956.80000000000007</v>
          </cell>
          <cell r="J126">
            <v>0.01</v>
          </cell>
          <cell r="K126">
            <v>956.81000000000006</v>
          </cell>
          <cell r="L126">
            <v>956.81000000000006</v>
          </cell>
        </row>
        <row r="127">
          <cell r="B127">
            <v>134</v>
          </cell>
          <cell r="C127">
            <v>2</v>
          </cell>
          <cell r="D127" t="str">
            <v>מודול אופטי ל 24 סיבים אופטיים בתצורה של 12 מודולים במגירת 4U מסוג  SM/OM1/OM4/OM3, צד קדמי 2 מחברי MTP, כולל היתוך לסיב וכל האלמנטים/רכיבים הנדרשים להיתוכו ועיגונו.  כדוגמת חב' פייברנט  מק"ט FOP24 . החברות המאושרות סיסטמקס,קורנינג ,פייברנט ופנדוויט.</v>
          </cell>
          <cell r="E127">
            <v>1</v>
          </cell>
          <cell r="F127" t="str">
            <v>יחידה</v>
          </cell>
          <cell r="G127">
            <v>657.80000000000007</v>
          </cell>
          <cell r="H127">
            <v>0</v>
          </cell>
          <cell r="I127">
            <v>657.80000000000007</v>
          </cell>
          <cell r="J127">
            <v>0.01</v>
          </cell>
          <cell r="K127">
            <v>657.81000000000006</v>
          </cell>
          <cell r="L127">
            <v>657.81000000000006</v>
          </cell>
        </row>
        <row r="128">
          <cell r="B128">
            <v>135</v>
          </cell>
          <cell r="C128">
            <v>2</v>
          </cell>
          <cell r="D128" t="str">
            <v>מודול אופטי ל 12 סיבים אופטיים מסוג SC/ST/FC קרמי 62.5/50 מיקרון או OM3 או OM4 או S.M זכר מסוג PIG TAIL (מלוטש במפעל ) בתצורה של 12 מודולים במגירת 4U, כולל מגשי היתוכים, כולל היתוך לסיב וכל האלמנטים/רכיבים הנדרשים להיתוכו ועיגונו. הליטוש במחברים יהיה UPC.</v>
          </cell>
          <cell r="E128">
            <v>1</v>
          </cell>
          <cell r="F128" t="str">
            <v>יחידה</v>
          </cell>
          <cell r="G128">
            <v>328.90000000000003</v>
          </cell>
          <cell r="H128">
            <v>0</v>
          </cell>
          <cell r="I128">
            <v>328.90000000000003</v>
          </cell>
          <cell r="J128">
            <v>0.01</v>
          </cell>
          <cell r="K128">
            <v>328.91</v>
          </cell>
          <cell r="L128">
            <v>328.91</v>
          </cell>
        </row>
        <row r="129">
          <cell r="B129">
            <v>136</v>
          </cell>
          <cell r="C129">
            <v>2</v>
          </cell>
          <cell r="D129" t="str">
            <v>מודול אופטי ל 24 סיבים אופטיים מסוג LC קרמי 62.5/50 מיקרון או OM3 או OM4 או S.M זכר מסוג PIG TAIL (מלוטש במפעל ) בתצורה של 12 מודולים במגירת 4U, כולל מגשי היתוכים, כולל היתוך לסיב וכל האלמנטים/רכיבים הנדרשים להיתוכו ועיגונו. הליטוש במחברים יהיה UPC.  כדוג</v>
          </cell>
          <cell r="E129">
            <v>1</v>
          </cell>
          <cell r="F129" t="str">
            <v>יחידה</v>
          </cell>
          <cell r="G129">
            <v>538.20000000000005</v>
          </cell>
          <cell r="H129">
            <v>0</v>
          </cell>
          <cell r="I129">
            <v>538.20000000000005</v>
          </cell>
          <cell r="J129">
            <v>0.01</v>
          </cell>
          <cell r="K129">
            <v>538.21</v>
          </cell>
          <cell r="L129">
            <v>538.21</v>
          </cell>
        </row>
        <row r="130">
          <cell r="B130">
            <v>137</v>
          </cell>
          <cell r="C130">
            <v>2</v>
          </cell>
          <cell r="D130" t="str">
            <v>שקע כפול אופטי כולל מתאמי S.M או M.M 62.5/50  או OM3 או OM4 מסוג  SC/ST/FC/LC  UPC ,כולל קופסא להתקנה עה"ט או תה"ט, כולל מגרעת לסימון , כולל מתאם פלסטיק ישר או משופע לפי הגדרת המזמין. כולל מגשי איסוף פיגטיילים בכמות המתאימה. כדוגמת חב' פייברנט מק"ט OP0281</v>
          </cell>
          <cell r="E130">
            <v>1</v>
          </cell>
          <cell r="F130" t="str">
            <v>יחידה</v>
          </cell>
          <cell r="G130">
            <v>15.340000000000002</v>
          </cell>
          <cell r="H130">
            <v>0</v>
          </cell>
          <cell r="I130">
            <v>15.340000000000002</v>
          </cell>
          <cell r="J130">
            <v>0.01</v>
          </cell>
          <cell r="K130">
            <v>15.350000000000001</v>
          </cell>
          <cell r="L130">
            <v>15.350000000000001</v>
          </cell>
        </row>
        <row r="131">
          <cell r="B131">
            <v>138</v>
          </cell>
          <cell r="C131">
            <v>2</v>
          </cell>
          <cell r="D131" t="str">
            <v>מגש ומיכל איטום מדגם 2178-S של חברת 3M או רקם ל 24 סיבים עבור התקנה חיצונית/פנימית הכולל את כל אלמנטי העיגון ומגשים. במידת הצורך הספק יספק מיכל איטום תואם לתשתית עילית .</v>
          </cell>
          <cell r="E131">
            <v>1</v>
          </cell>
          <cell r="F131" t="str">
            <v>קומפלט</v>
          </cell>
          <cell r="G131">
            <v>1335</v>
          </cell>
          <cell r="H131">
            <v>-600.75</v>
          </cell>
          <cell r="I131">
            <v>734.25</v>
          </cell>
          <cell r="J131">
            <v>235.4</v>
          </cell>
          <cell r="K131">
            <v>969.65</v>
          </cell>
          <cell r="L131">
            <v>969.65</v>
          </cell>
        </row>
        <row r="132">
          <cell r="B132">
            <v>139</v>
          </cell>
          <cell r="C132">
            <v>2</v>
          </cell>
          <cell r="D132" t="str">
            <v>מגש ומיכל איטום מדגם LL-2178 של חברת 3M או רקם ל 72 סיבים עבור התקנה חיצונית/פנימית הכולל את כל אלמנטי העיגון ומגשים. במידת הצורך הספק יספק מיכל איטום תואם לתשתית עילית .</v>
          </cell>
          <cell r="E132">
            <v>1</v>
          </cell>
          <cell r="F132" t="str">
            <v>קומפלט</v>
          </cell>
          <cell r="G132">
            <v>1564</v>
          </cell>
          <cell r="H132">
            <v>-703.80000000000007</v>
          </cell>
          <cell r="I132">
            <v>860.19999999999993</v>
          </cell>
          <cell r="J132">
            <v>235.4</v>
          </cell>
          <cell r="K132">
            <v>1095.5999999999999</v>
          </cell>
          <cell r="L132">
            <v>1095.5999999999999</v>
          </cell>
        </row>
        <row r="133">
          <cell r="B133">
            <v>140</v>
          </cell>
          <cell r="C133">
            <v>2</v>
          </cell>
          <cell r="D133" t="str">
            <v>תוספת מגש לקלוז'ר/פנל אופטי קיים בשטח לצורכי תוספות, המגש מתאים לקליטת 12 סיבים. תוצרת חברת 3M או רקם.</v>
          </cell>
          <cell r="E133">
            <v>1</v>
          </cell>
          <cell r="F133" t="str">
            <v>יחידה</v>
          </cell>
          <cell r="G133">
            <v>69</v>
          </cell>
          <cell r="H133">
            <v>-31.05</v>
          </cell>
          <cell r="I133">
            <v>37.950000000000003</v>
          </cell>
          <cell r="J133">
            <v>9.9</v>
          </cell>
          <cell r="K133">
            <v>47.85</v>
          </cell>
          <cell r="L133">
            <v>47.85</v>
          </cell>
        </row>
        <row r="134">
          <cell r="B134">
            <v>141</v>
          </cell>
          <cell r="C134">
            <v>2</v>
          </cell>
          <cell r="D134" t="str">
            <v>תוספת מגש ל-12 סיבים לארון סיבים אופטיקה קיים לצורכי תוספות. כדוגמת חב' פייברנט מק"ט OP0243-T חברות מאושרות פייברנט, קורנינג, סיסטמקס ופנדוויט.</v>
          </cell>
          <cell r="E134">
            <v>1</v>
          </cell>
          <cell r="F134" t="str">
            <v>יחידה</v>
          </cell>
          <cell r="G134">
            <v>23.400000000000002</v>
          </cell>
          <cell r="H134">
            <v>0</v>
          </cell>
          <cell r="I134">
            <v>23.400000000000002</v>
          </cell>
          <cell r="J134">
            <v>0.01</v>
          </cell>
          <cell r="K134">
            <v>23.410000000000004</v>
          </cell>
          <cell r="L134">
            <v>23.410000000000004</v>
          </cell>
        </row>
        <row r="135">
          <cell r="B135">
            <v>142</v>
          </cell>
          <cell r="C135">
            <v>2</v>
          </cell>
          <cell r="D135" t="str">
            <v>לוח ניתוב מתכתי RJ45 בעל 24 מחברים CAT6A מסוכך החברות המאושרות ריט  R&amp;M קורנינג פנדוויט 3M אקסל.</v>
          </cell>
          <cell r="E135">
            <v>1</v>
          </cell>
          <cell r="F135" t="str">
            <v>יחידה</v>
          </cell>
          <cell r="G135">
            <v>441.39290000000005</v>
          </cell>
          <cell r="H135">
            <v>0</v>
          </cell>
          <cell r="I135">
            <v>441.39290000000005</v>
          </cell>
          <cell r="J135">
            <v>294</v>
          </cell>
          <cell r="K135">
            <v>735.39290000000005</v>
          </cell>
          <cell r="L135">
            <v>735.39290000000005</v>
          </cell>
        </row>
        <row r="136">
          <cell r="B136">
            <v>143</v>
          </cell>
          <cell r="C136">
            <v>2</v>
          </cell>
          <cell r="D136" t="str">
            <v>בוטל</v>
          </cell>
          <cell r="E136">
            <v>0</v>
          </cell>
          <cell r="F136">
            <v>0</v>
          </cell>
          <cell r="G136">
            <v>0</v>
          </cell>
          <cell r="H136">
            <v>0</v>
          </cell>
          <cell r="I136">
            <v>0</v>
          </cell>
          <cell r="J136">
            <v>0</v>
          </cell>
          <cell r="K136">
            <v>0</v>
          </cell>
          <cell r="L136">
            <v>0</v>
          </cell>
        </row>
        <row r="137">
          <cell r="B137">
            <v>144</v>
          </cell>
          <cell r="C137">
            <v>2</v>
          </cell>
          <cell r="D137" t="str">
            <v>בוטל</v>
          </cell>
          <cell r="E137">
            <v>0</v>
          </cell>
          <cell r="F137">
            <v>0</v>
          </cell>
          <cell r="G137">
            <v>0</v>
          </cell>
          <cell r="H137">
            <v>0</v>
          </cell>
          <cell r="I137">
            <v>0</v>
          </cell>
          <cell r="J137">
            <v>0</v>
          </cell>
          <cell r="K137">
            <v>0</v>
          </cell>
          <cell r="L137">
            <v>0</v>
          </cell>
        </row>
        <row r="138">
          <cell r="B138">
            <v>145</v>
          </cell>
          <cell r="C138">
            <v>2</v>
          </cell>
          <cell r="D138" t="str">
            <v>לוח ניתוב מתכתי ליצוג טלפוניה CAT3 UTP בעל 50 מחברים (חיווט גידים על פי דרישת הלקוח), (ייצוג מלא של RJ-45), כדוגמת חב'  TIGER מק"ט AC-500 או שו"ע</v>
          </cell>
          <cell r="E138">
            <v>1</v>
          </cell>
          <cell r="F138" t="str">
            <v>יחידה</v>
          </cell>
          <cell r="G138">
            <v>268.23712499999999</v>
          </cell>
          <cell r="H138">
            <v>0</v>
          </cell>
          <cell r="I138">
            <v>268.23712499999999</v>
          </cell>
          <cell r="J138">
            <v>320</v>
          </cell>
          <cell r="K138">
            <v>588.23712499999999</v>
          </cell>
          <cell r="L138">
            <v>588.23712499999999</v>
          </cell>
        </row>
        <row r="139">
          <cell r="B139">
            <v>146</v>
          </cell>
          <cell r="C139">
            <v>2</v>
          </cell>
          <cell r="D139" t="str">
            <v xml:space="preserve">לוח ניתוב מתכתי ליצוג טלפוניה CAT5e UTP בעל 24 מחברים (חיווט גידים על פי דרישת הלקוח), ייצוג מלא של RJ-45. כדוגמת RIT מק"ט R3881124 חברות מאושרות פנדוויט, אמפ ,ריט. </v>
          </cell>
          <cell r="E139">
            <v>1</v>
          </cell>
          <cell r="F139" t="str">
            <v>יחידה</v>
          </cell>
          <cell r="G139">
            <v>241.11750000000004</v>
          </cell>
          <cell r="H139">
            <v>0</v>
          </cell>
          <cell r="I139">
            <v>241.11750000000004</v>
          </cell>
          <cell r="J139">
            <v>140</v>
          </cell>
          <cell r="K139">
            <v>381.11750000000006</v>
          </cell>
          <cell r="L139">
            <v>381.11750000000006</v>
          </cell>
        </row>
        <row r="140">
          <cell r="B140">
            <v>151</v>
          </cell>
          <cell r="C140">
            <v>2</v>
          </cell>
          <cell r="D140" t="str">
            <v>שקע BT בודד עבור מערכות טלפוניה להתקנה קומפלט -שקע +קופסא, או להתקנה באביזר תיקני של יצרן כגון:GEWISS/Legrand/ ע.ד.א פלסט,/ NISKO הכולל מחבר BT בתקן בזק . צבע ע"פ דרישת המזמין.</v>
          </cell>
          <cell r="E140">
            <v>1</v>
          </cell>
          <cell r="F140" t="str">
            <v>קומפלט</v>
          </cell>
          <cell r="G140">
            <v>4.5</v>
          </cell>
          <cell r="H140">
            <v>-2.0249999999999999</v>
          </cell>
          <cell r="I140">
            <v>2.4750000000000001</v>
          </cell>
          <cell r="J140">
            <v>6.6</v>
          </cell>
          <cell r="K140">
            <v>9.0749999999999993</v>
          </cell>
          <cell r="L140">
            <v>9.0749999999999993</v>
          </cell>
        </row>
        <row r="141">
          <cell r="B141">
            <v>152</v>
          </cell>
          <cell r="C141">
            <v>2</v>
          </cell>
          <cell r="D141" t="str">
            <v>שקע BT כפול עבור מערכות טלפוניה להתקנה קומפלט -שקע +קופסא, או להתקנה באביזר תיקני של יצרן כגון:GEWISS/Legrand/ ע.ד.א פלסט,/ NISKO הכולל מחבר BT בתקן בזק . צבע ע"פ דרישת המזמין.</v>
          </cell>
          <cell r="E141">
            <v>1</v>
          </cell>
          <cell r="F141" t="str">
            <v>קומפלט</v>
          </cell>
          <cell r="G141">
            <v>16</v>
          </cell>
          <cell r="H141">
            <v>-7.2</v>
          </cell>
          <cell r="I141">
            <v>8.8000000000000007</v>
          </cell>
          <cell r="J141">
            <v>6.6</v>
          </cell>
          <cell r="K141">
            <v>15.4</v>
          </cell>
          <cell r="L141">
            <v>15.4</v>
          </cell>
        </row>
        <row r="142">
          <cell r="B142">
            <v>157</v>
          </cell>
          <cell r="C142">
            <v>2</v>
          </cell>
          <cell r="D142" t="str">
            <v>מחבר RG 62/RG 58  BNC זכר/נקבה להתקנה על כבל תוצרת AMP  או שו"ע</v>
          </cell>
          <cell r="E142">
            <v>1</v>
          </cell>
          <cell r="F142" t="str">
            <v>יחידה</v>
          </cell>
          <cell r="G142">
            <v>3</v>
          </cell>
          <cell r="H142">
            <v>-1.35</v>
          </cell>
          <cell r="I142">
            <v>1.65</v>
          </cell>
          <cell r="J142">
            <v>2.2000000000000002</v>
          </cell>
          <cell r="K142">
            <v>3.85</v>
          </cell>
          <cell r="L142">
            <v>3.85</v>
          </cell>
        </row>
        <row r="143">
          <cell r="B143">
            <v>158</v>
          </cell>
          <cell r="C143">
            <v>2</v>
          </cell>
          <cell r="D143" t="str">
            <v>מתאם RG 62/RG 58  BNC נקבה לנקבה/ זכר לזכר.</v>
          </cell>
          <cell r="E143">
            <v>1</v>
          </cell>
          <cell r="F143" t="str">
            <v>יחידה</v>
          </cell>
          <cell r="G143">
            <v>9.5</v>
          </cell>
          <cell r="H143">
            <v>-4.2750000000000004</v>
          </cell>
          <cell r="I143">
            <v>5.2249999999999996</v>
          </cell>
          <cell r="J143">
            <v>3.3</v>
          </cell>
          <cell r="K143">
            <v>8.5249999999999986</v>
          </cell>
          <cell r="L143">
            <v>8.5249999999999986</v>
          </cell>
        </row>
        <row r="144">
          <cell r="B144">
            <v>160</v>
          </cell>
          <cell r="C144">
            <v>3</v>
          </cell>
          <cell r="D144" t="str">
            <v>נקודת תקשורת פנים בודדת Cat6A תכלול: כבל נחושת 8 גידים  cat 7A בעל סיכוך מלא באורך עד 90 מטר  וסיכוך חיצוני מסוג רשת , 23AWG . שקע תקשורת cat 6A, כולל קופסא 55 מ"מ עה"ט או תה"ט,כולל סימון ושילוט הנקודה.</v>
          </cell>
          <cell r="E144">
            <v>35000</v>
          </cell>
          <cell r="F144" t="str">
            <v>קומפלט</v>
          </cell>
          <cell r="G144">
            <v>73.118500000000012</v>
          </cell>
          <cell r="H144">
            <v>1.1249000000000002E-2</v>
          </cell>
          <cell r="I144">
            <v>73.129749000000018</v>
          </cell>
          <cell r="J144">
            <v>133</v>
          </cell>
          <cell r="K144">
            <v>206.129749</v>
          </cell>
          <cell r="L144">
            <v>7214541.2149999999</v>
          </cell>
        </row>
        <row r="145">
          <cell r="B145">
            <v>161</v>
          </cell>
          <cell r="C145">
            <v>3</v>
          </cell>
          <cell r="D145" t="str">
            <v>נקודת תקשורת חוץ בודדת CAT6A תכלול: כבל נחושת 8 גידים CAT7A בעל סיכוך מלא באורך עד 90 מ', בתוספת מעטה שחור עשוי P.V.C (NYY) וסיכוך חיצוני מסוג רשת , 23AWG. שקע תקשורת CAT6A כולל קופסא 55 מ"מ עה"ט או תה"ט, כולל סימון ושילוט הנקודה</v>
          </cell>
          <cell r="E145">
            <v>15000</v>
          </cell>
          <cell r="F145" t="str">
            <v>קומפלט</v>
          </cell>
          <cell r="G145">
            <v>25.330500000000001</v>
          </cell>
          <cell r="H145">
            <v>3.8969999999999999E-3</v>
          </cell>
          <cell r="I145">
            <v>25.334396999999999</v>
          </cell>
          <cell r="J145">
            <v>20</v>
          </cell>
          <cell r="K145">
            <v>45.334396999999996</v>
          </cell>
          <cell r="L145">
            <v>680015.95499999996</v>
          </cell>
        </row>
        <row r="146">
          <cell r="B146">
            <v>169</v>
          </cell>
          <cell r="C146">
            <v>3</v>
          </cell>
          <cell r="D146" t="str">
            <v>תוספת מחיר עבור קופסת חיבורים משולבת תוצרת  GEWISS/Legrand/ ע.ד.א פלסט,/ NISKO/MCS. לארבע (4) התקנים (תקנ"ם/טלפון/אופטי בכל תצורה) כולל כל אביזרים הנלווים/הנדרשים , כגון: מסגרת חיזוק להתקנים, רוזטת חיבור, מסגרת תיאום , אינסרטים לאביזרים, כולל אספקת התקנים</v>
          </cell>
          <cell r="E146">
            <v>5000</v>
          </cell>
          <cell r="F146" t="str">
            <v>יחידה</v>
          </cell>
          <cell r="G146">
            <v>14.950000000000001</v>
          </cell>
          <cell r="H146">
            <v>2.3E-3</v>
          </cell>
          <cell r="I146">
            <v>14.952300000000001</v>
          </cell>
          <cell r="J146">
            <v>0.01</v>
          </cell>
          <cell r="K146">
            <v>14.962300000000001</v>
          </cell>
          <cell r="L146">
            <v>74811.5</v>
          </cell>
        </row>
        <row r="147">
          <cell r="B147">
            <v>170</v>
          </cell>
          <cell r="C147">
            <v>3</v>
          </cell>
          <cell r="D147" t="str">
            <v>תוספת מחיר עבור קופסת חיבורים משולבת תוצרת  GEWISS/Legrand/ ע.ד.א פלסט,/ NISKO/MCS. לשמונה (8) התקנים (תקנ"ם/טלפון/אופטי בכל תצורה) כולל כל אביזרים הנלווים/הנדרשים , כגון: מסגרת חיזוק להתקנים, רוזטת חיבור, מסגרת תיאום , אינסרטים לאביזרים, כולל אספקת התקני</v>
          </cell>
          <cell r="E147">
            <v>3000</v>
          </cell>
          <cell r="F147" t="str">
            <v>יחידה</v>
          </cell>
          <cell r="G147">
            <v>17.55</v>
          </cell>
          <cell r="H147">
            <v>2.7000000000000001E-3</v>
          </cell>
          <cell r="I147">
            <v>17.552700000000002</v>
          </cell>
          <cell r="J147">
            <v>0.01</v>
          </cell>
          <cell r="K147">
            <v>17.562700000000003</v>
          </cell>
          <cell r="L147">
            <v>52688.100000000006</v>
          </cell>
        </row>
        <row r="148">
          <cell r="B148">
            <v>171</v>
          </cell>
          <cell r="C148">
            <v>4</v>
          </cell>
          <cell r="D148" t="str">
            <v xml:space="preserve"> פנל עיוור בגובה 1U בצבעי שחור/מתכת/צבע ארון על פי הנחית המפקח</v>
          </cell>
          <cell r="E148">
            <v>1</v>
          </cell>
          <cell r="F148" t="str">
            <v>יחידה</v>
          </cell>
          <cell r="G148">
            <v>25</v>
          </cell>
          <cell r="H148">
            <v>-11.25</v>
          </cell>
          <cell r="I148">
            <v>13.75</v>
          </cell>
          <cell r="J148">
            <v>6.05</v>
          </cell>
          <cell r="K148">
            <v>19.8</v>
          </cell>
          <cell r="L148">
            <v>19.8</v>
          </cell>
        </row>
        <row r="149">
          <cell r="B149">
            <v>172</v>
          </cell>
          <cell r="C149">
            <v>4</v>
          </cell>
          <cell r="D149" t="str">
            <v>ארון תקשורת ברוחב  23"/25" , בגובה עד 30U( כולל 2 דלתות צד פנימיות ע"ג צירים, כולל מנעול ) לתליה בהתאם למפרט ( במידה ויהיו אלוצי מקום,  הספק מתחייב לספק רוחב 19" באותו מחיר)במידת הצורך יותקן הארון ע"ג הרצפה ללא תוספת מחיר. המחיר יכלול 2 פנלים שערות לסידור</v>
          </cell>
          <cell r="E149">
            <v>1</v>
          </cell>
          <cell r="F149" t="str">
            <v>יחידה</v>
          </cell>
          <cell r="G149">
            <v>1895</v>
          </cell>
          <cell r="H149">
            <v>-852.75</v>
          </cell>
          <cell r="I149">
            <v>1042.25</v>
          </cell>
          <cell r="J149">
            <v>137.5</v>
          </cell>
          <cell r="K149">
            <v>1179.75</v>
          </cell>
          <cell r="L149">
            <v>1179.75</v>
          </cell>
        </row>
        <row r="150">
          <cell r="B150">
            <v>173</v>
          </cell>
          <cell r="C150">
            <v>4</v>
          </cell>
          <cell r="D150" t="str">
            <v>ארון תקשורת ברוחב  23"/25"  בגובה 40U עד 52U (כולל 2 דלתות צד פנימיות ע"ג צירים, כולל זוג מנעולים משוננים משולבים )  בהתאם למפרט ( במידה ויהיו אלוצי מקום,  הספק מתחייב לספק רוחב 19" באותו מחיר) המחיר יכלול 6 פנלים שערות לסידור כבלים 0.5u/1u ו-4 פנלי ניהול</v>
          </cell>
          <cell r="E150">
            <v>250</v>
          </cell>
          <cell r="F150" t="str">
            <v>יחידה</v>
          </cell>
          <cell r="G150">
            <v>0</v>
          </cell>
          <cell r="H150">
            <v>0</v>
          </cell>
          <cell r="I150">
            <v>2300</v>
          </cell>
          <cell r="J150">
            <v>200</v>
          </cell>
          <cell r="K150">
            <v>2500</v>
          </cell>
          <cell r="L150">
            <v>625000</v>
          </cell>
        </row>
        <row r="151">
          <cell r="B151">
            <v>174</v>
          </cell>
          <cell r="C151">
            <v>4</v>
          </cell>
          <cell r="D151" t="str">
            <v>תוספת עבור אספקת ארון תקשורת בעומק 1 מ' (במקום 80 ס"מ).</v>
          </cell>
          <cell r="E151">
            <v>1</v>
          </cell>
          <cell r="F151" t="str">
            <v>יחידה</v>
          </cell>
          <cell r="G151">
            <v>375</v>
          </cell>
          <cell r="H151">
            <v>-168.75</v>
          </cell>
          <cell r="I151">
            <v>206.25</v>
          </cell>
          <cell r="J151">
            <v>5.5</v>
          </cell>
          <cell r="K151">
            <v>211.75</v>
          </cell>
          <cell r="L151">
            <v>211.75</v>
          </cell>
        </row>
        <row r="152">
          <cell r="B152">
            <v>175</v>
          </cell>
          <cell r="C152">
            <v>4</v>
          </cell>
          <cell r="D152" t="str">
            <v>תוספת עבור אספקת ארון תקשורת עם מסגרות פנים ברוחב לא אחיד, כולל כל הוריאציות לבחירת המזמין. לדוגמה 20U עליונים עם מסגרת ברוחב 19", ו-24U עם מסגרת ברוחב 23".</v>
          </cell>
          <cell r="E152">
            <v>1</v>
          </cell>
          <cell r="F152" t="str">
            <v>יחידה</v>
          </cell>
          <cell r="G152">
            <v>235</v>
          </cell>
          <cell r="H152">
            <v>-105.75</v>
          </cell>
          <cell r="I152">
            <v>129.25</v>
          </cell>
          <cell r="J152">
            <v>5.5</v>
          </cell>
          <cell r="K152">
            <v>134.75</v>
          </cell>
          <cell r="L152">
            <v>134.75</v>
          </cell>
        </row>
        <row r="153">
          <cell r="B153">
            <v>176</v>
          </cell>
          <cell r="C153">
            <v>4</v>
          </cell>
          <cell r="D153" t="str">
            <v>תוספת עבור דלת דו-כנפית לארון תקשורת. תותקן בקדמת הארון. עשויה מתכת (אחידה או מחוררת) או זכוכית מחוסמת לפי הגדרת המזמין. תוצרת קונטק, ראואל או ST.</v>
          </cell>
          <cell r="E153">
            <v>1</v>
          </cell>
          <cell r="F153" t="str">
            <v>יחידה</v>
          </cell>
          <cell r="G153">
            <v>379</v>
          </cell>
          <cell r="H153">
            <v>-170.55</v>
          </cell>
          <cell r="I153">
            <v>208.45</v>
          </cell>
          <cell r="J153">
            <v>110</v>
          </cell>
          <cell r="K153">
            <v>318.45</v>
          </cell>
          <cell r="L153">
            <v>318.45</v>
          </cell>
        </row>
        <row r="154">
          <cell r="B154">
            <v>177</v>
          </cell>
          <cell r="C154">
            <v>4</v>
          </cell>
          <cell r="D154" t="str">
            <v>תוספת לארון עבור אמצעי עיגון לריצפה למניעת נפילתו. הארון יחוזק בשילדתו לעומס פיתול גבוה, ויחובר לריצפה במוטות הברגה. תוצרת קונטק, ראואל או ST.</v>
          </cell>
          <cell r="E154">
            <v>1</v>
          </cell>
          <cell r="F154" t="str">
            <v>יחידה</v>
          </cell>
          <cell r="G154">
            <v>85</v>
          </cell>
          <cell r="H154">
            <v>-38.25</v>
          </cell>
          <cell r="I154">
            <v>46.75</v>
          </cell>
          <cell r="J154">
            <v>110</v>
          </cell>
          <cell r="K154">
            <v>156.75</v>
          </cell>
          <cell r="L154">
            <v>156.75</v>
          </cell>
        </row>
        <row r="155">
          <cell r="B155">
            <v>178</v>
          </cell>
          <cell r="C155">
            <v>4</v>
          </cell>
          <cell r="D155" t="str">
            <v>תוספת עבור התקנת 4 גלגלים בתחתית הארון, המיועדים לנשיאת עומס גבוה עם יכולת נעילת הגלגלים. תוצרת קונטק, ראואל או ST.</v>
          </cell>
          <cell r="E155">
            <v>1</v>
          </cell>
          <cell r="F155" t="str">
            <v>יחידה</v>
          </cell>
          <cell r="G155">
            <v>205</v>
          </cell>
          <cell r="H155">
            <v>-92.25</v>
          </cell>
          <cell r="I155">
            <v>112.75</v>
          </cell>
          <cell r="J155">
            <v>137.5</v>
          </cell>
          <cell r="K155">
            <v>250.25</v>
          </cell>
          <cell r="L155">
            <v>250.25</v>
          </cell>
        </row>
        <row r="156">
          <cell r="B156">
            <v>181</v>
          </cell>
          <cell r="C156">
            <v>4</v>
          </cell>
          <cell r="D156" t="str">
            <v>מגירת שירות בגובה  U3   למס"ד תקשורת הכולל מגירה וציר טלסקופי כדורי בעל ציר מפרק</v>
          </cell>
          <cell r="E156">
            <v>1</v>
          </cell>
          <cell r="F156" t="str">
            <v>יחידה</v>
          </cell>
          <cell r="G156">
            <v>206</v>
          </cell>
          <cell r="H156">
            <v>-92.7</v>
          </cell>
          <cell r="I156">
            <v>113.3</v>
          </cell>
          <cell r="J156">
            <v>110</v>
          </cell>
          <cell r="K156">
            <v>223.3</v>
          </cell>
          <cell r="L156">
            <v>223.3</v>
          </cell>
        </row>
        <row r="157">
          <cell r="B157">
            <v>185</v>
          </cell>
          <cell r="C157">
            <v>4</v>
          </cell>
          <cell r="D157" t="str">
            <v>תוספת תאורה לארון תקשורת, כולל נורה עם הגנה מעליה וכל האביזרים הנלווים.</v>
          </cell>
          <cell r="E157">
            <v>1</v>
          </cell>
          <cell r="F157" t="str">
            <v>יחידה</v>
          </cell>
          <cell r="G157">
            <v>129</v>
          </cell>
          <cell r="H157">
            <v>-58.050000000000004</v>
          </cell>
          <cell r="I157">
            <v>70.949999999999989</v>
          </cell>
          <cell r="J157">
            <v>137.5</v>
          </cell>
          <cell r="K157">
            <v>208.45</v>
          </cell>
          <cell r="L157">
            <v>208.45</v>
          </cell>
        </row>
        <row r="158">
          <cell r="B158">
            <v>188</v>
          </cell>
          <cell r="C158">
            <v>4</v>
          </cell>
          <cell r="D158" t="str">
            <v>ארון שרתים תוצרת RITTAL,KNUR,HP בגובה 42U ברוחב 80 ס"מ ובעומק 100 ס"מ. הארון יכלול : דפנות צד מחוררות עם נעילה פנימית. דלת קידמית ואחורית מחוררת כולל ידית נעילה סיבובית ומנעול ,כולל רגליות פטריות קבועות או גלגלים נישלפים. כולל מגירת  מאווררים עם 4 מאווררי</v>
          </cell>
          <cell r="E158">
            <v>1</v>
          </cell>
          <cell r="F158" t="str">
            <v>יחידה</v>
          </cell>
          <cell r="G158">
            <v>18000</v>
          </cell>
          <cell r="H158">
            <v>-8100</v>
          </cell>
          <cell r="I158">
            <v>9900</v>
          </cell>
          <cell r="J158">
            <v>192.5</v>
          </cell>
          <cell r="K158">
            <v>10092.5</v>
          </cell>
          <cell r="L158">
            <v>10092.5</v>
          </cell>
        </row>
        <row r="159">
          <cell r="B159">
            <v>189</v>
          </cell>
          <cell r="C159">
            <v>4</v>
          </cell>
          <cell r="D159" t="str">
            <v>תוספת אמבטית שקעים OK-6 לארון תקשורת (בנוסף להגדרה לפי מפרט ארונות) - כולל כבל חשמל באורך עד 10 מ' ותקע סיקון בקצה. האמבטיה תעמוד בתו תקן ישראלי.</v>
          </cell>
          <cell r="E159">
            <v>1</v>
          </cell>
          <cell r="F159" t="str">
            <v>קומפלט</v>
          </cell>
          <cell r="G159">
            <v>207</v>
          </cell>
          <cell r="H159">
            <v>-93.15</v>
          </cell>
          <cell r="I159">
            <v>113.85</v>
          </cell>
          <cell r="J159">
            <v>9.35</v>
          </cell>
          <cell r="K159">
            <v>123.19999999999999</v>
          </cell>
          <cell r="L159">
            <v>123.19999999999999</v>
          </cell>
        </row>
        <row r="160">
          <cell r="B160">
            <v>190</v>
          </cell>
          <cell r="C160">
            <v>4</v>
          </cell>
          <cell r="D160" t="str">
            <v>תוספת אמבטית שקעים OK-12 לארון תקשורת (בנוסף להגדרה לפי מפרט ארונות) - כולל כבל חשמל באורך עד 10  מ' ותקע סיקון בקצה.האמבטיה תעמוד בתו תקן ישראלי.</v>
          </cell>
          <cell r="E160">
            <v>1</v>
          </cell>
          <cell r="F160" t="str">
            <v>קומפלט</v>
          </cell>
          <cell r="G160">
            <v>329</v>
          </cell>
          <cell r="H160">
            <v>-148.05000000000001</v>
          </cell>
          <cell r="I160">
            <v>180.95</v>
          </cell>
          <cell r="J160">
            <v>12.1</v>
          </cell>
          <cell r="K160">
            <v>193.04999999999998</v>
          </cell>
          <cell r="L160">
            <v>193.04999999999998</v>
          </cell>
        </row>
        <row r="161">
          <cell r="B161">
            <v>191</v>
          </cell>
          <cell r="C161">
            <v>4</v>
          </cell>
          <cell r="D161" t="str">
            <v>ארון פוליאסטר בגודל על פי הגדרת המזמין כלהלן:
תוצרת אורלייט דגם ORM-652 במידות 230*500*600 או תוצרת ארקו ענבר דגם פולירל C57 במידות 300*500*750 או תוצרת אורלייט דגם PLT-2 בגודל 231*701*521 או תוצרת ארקו ענבר דגם פולירל 640 במידות 255*467*667  או תוצרת אור</v>
          </cell>
          <cell r="E161">
            <v>1</v>
          </cell>
          <cell r="F161" t="str">
            <v>יחידה</v>
          </cell>
          <cell r="G161">
            <v>1525</v>
          </cell>
          <cell r="H161">
            <v>-686.25</v>
          </cell>
          <cell r="I161">
            <v>838.75</v>
          </cell>
          <cell r="J161">
            <v>247.5</v>
          </cell>
          <cell r="K161">
            <v>1086.25</v>
          </cell>
          <cell r="L161">
            <v>1086.25</v>
          </cell>
        </row>
        <row r="162">
          <cell r="B162">
            <v>192</v>
          </cell>
          <cell r="C162">
            <v>4</v>
          </cell>
          <cell r="D162" t="str">
            <v xml:space="preserve">ארונית פוליסטר בגודל 230*500*950 או 230*700*950 על פי דרישת המזמין, דלת בגובה 63 ס"מ כולל ידית נעילה צילנדר ומפתח מסטר. הארונית דגם אורלייט  OR7230 או OR7231 בהתאמה; או תוצרת ארקו ענבר דגם  FGI 00/840 או FGI 1/1100 בהתאמה. כל הארונות יכללו את כל המרכיבים </v>
          </cell>
          <cell r="E162">
            <v>1</v>
          </cell>
          <cell r="F162" t="str">
            <v>יחידה</v>
          </cell>
          <cell r="G162">
            <v>3465</v>
          </cell>
          <cell r="H162">
            <v>-1559.25</v>
          </cell>
          <cell r="I162">
            <v>1905.75</v>
          </cell>
          <cell r="J162">
            <v>797.5</v>
          </cell>
          <cell r="K162">
            <v>2703.25</v>
          </cell>
          <cell r="L162">
            <v>2703.25</v>
          </cell>
        </row>
        <row r="163">
          <cell r="B163">
            <v>193</v>
          </cell>
          <cell r="C163">
            <v>4</v>
          </cell>
          <cell r="D163" t="str">
            <v>ארונית פוליסטר 
דגם אורלייט OR2853 או תוצרת ארקו ענבר דגם VI-0 בגודל  ‏320*465*850, דלת בגובה 85 ס"מ.
כל הארונות יכללו את כל המרכיבים הבאים: גב עץ, ידית נעילה,מנעול חצי צילנדר דגם בזק,כולל סוקל בהתאמה לגודל הארון ובגובה של 90 ס"מ או יציקת יסוד בטון (בהתאם</v>
          </cell>
          <cell r="E163">
            <v>1</v>
          </cell>
          <cell r="F163" t="str">
            <v>יחידה</v>
          </cell>
          <cell r="G163">
            <v>3491</v>
          </cell>
          <cell r="H163">
            <v>-1570.95</v>
          </cell>
          <cell r="I163">
            <v>1920.05</v>
          </cell>
          <cell r="J163">
            <v>247.5</v>
          </cell>
          <cell r="K163">
            <v>2167.5500000000002</v>
          </cell>
          <cell r="L163">
            <v>2167.5500000000002</v>
          </cell>
        </row>
        <row r="164">
          <cell r="B164">
            <v>194</v>
          </cell>
          <cell r="C164">
            <v>4</v>
          </cell>
          <cell r="D164" t="str">
            <v>ארון פוליאסטר תוצרת חברת "ענבר"  דגם FGI 1/1100  בגודל 338*806*1100 או חב' אורלייט. 
כל הארונות יכללו את כל המרכיבים הבאים: גב עץ, ידית נעילה,מנעול חצי צילנדר דגם בזק,כולל סוקל בהתאמה לגודל הארון ובגובה של 90 ס"מ או יציקת יסוד בטון (בהתאם לדרישת הלקוח), כ</v>
          </cell>
          <cell r="E164">
            <v>1</v>
          </cell>
          <cell r="F164" t="str">
            <v>יחידה</v>
          </cell>
          <cell r="G164">
            <v>5770</v>
          </cell>
          <cell r="H164">
            <v>-2596.5</v>
          </cell>
          <cell r="I164">
            <v>3173.5</v>
          </cell>
          <cell r="J164">
            <v>137.5</v>
          </cell>
          <cell r="K164">
            <v>3311</v>
          </cell>
          <cell r="L164">
            <v>3311</v>
          </cell>
        </row>
        <row r="165">
          <cell r="B165">
            <v>195</v>
          </cell>
          <cell r="C165">
            <v>4</v>
          </cell>
          <cell r="D165" t="str">
            <v>מארז קצה אופטי הכולל קופסאת מתכת אלומניום או פלדת אלחלד צבוע לבן,2 דלתות ננעלות בהתקני גמבו או מנעול. אלמנט אגירת סיבים והתקן זוויתי ל-12 (לוח ניתוב) מחברי דו-נקבה SC/ST וכל האביזרים הנדרשים, מגרעות סימון, זרוע הגבהה לחלל רצפה צפה, לרבות ביצוע הארקתו עד ל</v>
          </cell>
          <cell r="E165">
            <v>1</v>
          </cell>
          <cell r="F165" t="str">
            <v>קומפלט</v>
          </cell>
          <cell r="G165">
            <v>1118</v>
          </cell>
          <cell r="H165">
            <v>-503.1</v>
          </cell>
          <cell r="I165">
            <v>614.9</v>
          </cell>
          <cell r="J165">
            <v>188.1</v>
          </cell>
          <cell r="K165">
            <v>803</v>
          </cell>
          <cell r="L165">
            <v>803</v>
          </cell>
        </row>
        <row r="166">
          <cell r="B166">
            <v>196</v>
          </cell>
          <cell r="C166">
            <v>4</v>
          </cell>
          <cell r="D166" t="str">
            <v xml:space="preserve">ארון אופטי המיועד לקליטת עד-48 סיבים כולל מגשים להיתוכים ומתאמים. סוג וכמות יוגדרו על פי דרישת הלקוח, חב' בר אופטיקה מק"ט BO-WM-48, חב' פייברנט מק"ט RWM-B3S244000MN. החברות המאושרות בר-אופטיקה, פייברנט ו-ADC. </v>
          </cell>
          <cell r="E166">
            <v>1</v>
          </cell>
          <cell r="F166" t="str">
            <v>יחידה</v>
          </cell>
          <cell r="G166">
            <v>824.2</v>
          </cell>
          <cell r="H166">
            <v>0</v>
          </cell>
          <cell r="I166">
            <v>824.2</v>
          </cell>
          <cell r="J166">
            <v>352</v>
          </cell>
          <cell r="K166">
            <v>1176.2</v>
          </cell>
          <cell r="L166">
            <v>1176.2</v>
          </cell>
        </row>
        <row r="167">
          <cell r="B167">
            <v>197</v>
          </cell>
          <cell r="C167">
            <v>4</v>
          </cell>
          <cell r="D167" t="str">
            <v>מארז אופטי אטום למים עשוי נירוסטה בגודל 300x120x200 ממ. בעל מחבר מובנה AVENA 12 עם סוגר בצדו האחד, ופתח אטום ליציאת מגשרים בצדו האחר עם מעטפת הגנה מסולסלת. המארז יעמוד בתקן IP65 לפי EN60529. עמיד בטווח טמפרטורות: מינוס 20 עד 80 מעלות צלסיוס. מכיל מסגרת מו</v>
          </cell>
          <cell r="E167">
            <v>1</v>
          </cell>
          <cell r="F167" t="str">
            <v>יחידה</v>
          </cell>
          <cell r="G167">
            <v>9251.06</v>
          </cell>
          <cell r="H167">
            <v>0</v>
          </cell>
          <cell r="I167">
            <v>9251.06</v>
          </cell>
          <cell r="J167">
            <v>0.01</v>
          </cell>
          <cell r="K167">
            <v>9251.07</v>
          </cell>
          <cell r="L167">
            <v>9251.07</v>
          </cell>
        </row>
        <row r="168">
          <cell r="B168">
            <v>198</v>
          </cell>
          <cell r="C168">
            <v>4</v>
          </cell>
          <cell r="D168" t="str">
            <v>קופסה אטומה למים לשקע תקשורת להתקנות חוץ,  אורלייט דגם ORM-321 או תוצרת ארקו ענבר דגם C-325.</v>
          </cell>
          <cell r="E168">
            <v>1</v>
          </cell>
          <cell r="F168" t="str">
            <v>יחידה</v>
          </cell>
          <cell r="G168">
            <v>52</v>
          </cell>
          <cell r="H168">
            <v>-23.400000000000002</v>
          </cell>
          <cell r="I168">
            <v>28.599999999999998</v>
          </cell>
          <cell r="J168">
            <v>44</v>
          </cell>
          <cell r="K168">
            <v>72.599999999999994</v>
          </cell>
          <cell r="L168">
            <v>72.599999999999994</v>
          </cell>
        </row>
        <row r="169">
          <cell r="B169">
            <v>199</v>
          </cell>
          <cell r="C169">
            <v>4</v>
          </cell>
          <cell r="D169" t="str">
            <v>ארון תח"ס מסוג 01 או 02 או 03 קומפלט:אספקה והתקנה לרבות איבזור פנים, כולל אשיות ע"פ הצורך. כל הארונות יכללו את כל האמור בפרק ארון סעף לטלפוניה אדומה  במפרט הטכני. .</v>
          </cell>
          <cell r="E169">
            <v>1</v>
          </cell>
          <cell r="F169" t="str">
            <v>קומפלט</v>
          </cell>
          <cell r="G169">
            <v>1213</v>
          </cell>
          <cell r="H169">
            <v>-545.85</v>
          </cell>
          <cell r="I169">
            <v>667.15</v>
          </cell>
          <cell r="J169">
            <v>135.85</v>
          </cell>
          <cell r="K169">
            <v>803</v>
          </cell>
          <cell r="L169">
            <v>803</v>
          </cell>
        </row>
        <row r="170">
          <cell r="B170">
            <v>200</v>
          </cell>
          <cell r="C170">
            <v>4</v>
          </cell>
          <cell r="D170" t="str">
            <v>תיבת הסתעפות פנימית 10/20 זוג מפרט 3. 686 בצבע שנהב/אדום - כולל אשיות בגודל ובכמות המתאימה לאכלוס מלא, התקנה עיגון, חיבור כבל, סימון ובדיקה וכד'. לא כולל פסיסות KRONE.</v>
          </cell>
          <cell r="E170">
            <v>1</v>
          </cell>
          <cell r="F170" t="str">
            <v>קומפלט</v>
          </cell>
          <cell r="G170">
            <v>29</v>
          </cell>
          <cell r="H170">
            <v>-13.05</v>
          </cell>
          <cell r="I170">
            <v>15.95</v>
          </cell>
          <cell r="J170">
            <v>11</v>
          </cell>
          <cell r="K170">
            <v>26.95</v>
          </cell>
          <cell r="L170">
            <v>26.95</v>
          </cell>
        </row>
        <row r="171">
          <cell r="B171">
            <v>201</v>
          </cell>
          <cell r="C171">
            <v>4</v>
          </cell>
          <cell r="D171" t="str">
            <v>תיבת הסתעפות פנימית ל- 50 זוג אופיון - 3036 בצבע שנהב/אדום- כולל אשיות בגודל ובכמות המתאימה לאכלוס מלא, התקנה עיגון, חיבור כבל, סימון ובדיקה וכד'. לא כולל פסיסות KRONE.</v>
          </cell>
          <cell r="E171">
            <v>1</v>
          </cell>
          <cell r="F171" t="str">
            <v>קומפלט</v>
          </cell>
          <cell r="G171">
            <v>68</v>
          </cell>
          <cell r="H171">
            <v>-30.6</v>
          </cell>
          <cell r="I171">
            <v>37.4</v>
          </cell>
          <cell r="J171">
            <v>30.25</v>
          </cell>
          <cell r="K171">
            <v>67.650000000000006</v>
          </cell>
          <cell r="L171">
            <v>67.650000000000006</v>
          </cell>
        </row>
        <row r="172">
          <cell r="B172">
            <v>202</v>
          </cell>
          <cell r="C172">
            <v>4</v>
          </cell>
          <cell r="D172" t="str">
            <v>תיבת הסתעפות פנימית ל- 100 זוג אופיון - 3025/1 בצבע שנהב/אדום- כולל אשיות בגודל ובכמות המתאימה לאכלוס מלא, התקנה עיגון, חיבור כבל, סימון ובדיקה וכד'. לא כולל פסיסות KRONE.</v>
          </cell>
          <cell r="E172">
            <v>1</v>
          </cell>
          <cell r="F172" t="str">
            <v>קומפלט</v>
          </cell>
          <cell r="G172">
            <v>98</v>
          </cell>
          <cell r="H172">
            <v>-44.1</v>
          </cell>
          <cell r="I172">
            <v>53.9</v>
          </cell>
          <cell r="J172">
            <v>19.25</v>
          </cell>
          <cell r="K172">
            <v>73.150000000000006</v>
          </cell>
          <cell r="L172">
            <v>73.150000000000006</v>
          </cell>
        </row>
        <row r="173">
          <cell r="B173">
            <v>203</v>
          </cell>
          <cell r="C173">
            <v>4</v>
          </cell>
          <cell r="D173" t="str">
            <v>תיבת הסתעפות חיצונית 10/20 זוג מפרט 3. 686 בצבע שנהב/אדום- כולל אשיות בגודל ובכמות המתאימה לאכלוס מלא,התקנה עיגון, חיבור כבל, סימון ובדיקה וכד'. לא כולל פסיסות KRONE.</v>
          </cell>
          <cell r="E173">
            <v>1</v>
          </cell>
          <cell r="F173" t="str">
            <v>יחידה</v>
          </cell>
          <cell r="G173">
            <v>141</v>
          </cell>
          <cell r="H173">
            <v>-63.45</v>
          </cell>
          <cell r="I173">
            <v>77.55</v>
          </cell>
          <cell r="J173">
            <v>25.849999999999998</v>
          </cell>
          <cell r="K173">
            <v>103.39999999999999</v>
          </cell>
          <cell r="L173">
            <v>103.39999999999999</v>
          </cell>
        </row>
        <row r="174">
          <cell r="B174">
            <v>204</v>
          </cell>
          <cell r="C174">
            <v>4</v>
          </cell>
          <cell r="D174" t="str">
            <v>תיבת הסתעפות חיצונית ל- 50 זוג אופיון - 3036 בצבע שנהב/אדום- כולל אשיות בגודל ובכמות המתאימה לאכלוס מלא, התקנה עיגון, חיבור כבל, סימון ובדיקה וכד'. לא כולל פסיסות KRONE.</v>
          </cell>
          <cell r="E174">
            <v>1</v>
          </cell>
          <cell r="F174" t="str">
            <v>יחידה</v>
          </cell>
          <cell r="G174">
            <v>238</v>
          </cell>
          <cell r="H174">
            <v>-107.10000000000001</v>
          </cell>
          <cell r="I174">
            <v>130.89999999999998</v>
          </cell>
          <cell r="J174">
            <v>27.5</v>
          </cell>
          <cell r="K174">
            <v>158.39999999999998</v>
          </cell>
          <cell r="L174">
            <v>158.39999999999998</v>
          </cell>
        </row>
        <row r="175">
          <cell r="B175">
            <v>205</v>
          </cell>
          <cell r="C175">
            <v>4</v>
          </cell>
          <cell r="D175" t="str">
            <v>אשיה (אמבטיה) ל- 5  עד 15 בלוקי קרונה לפי תקן בזק.  כדוגמת מק"ט 201000023 של חב' ראואל, חב' KRONE.</v>
          </cell>
          <cell r="E175">
            <v>1</v>
          </cell>
          <cell r="F175" t="str">
            <v>יחידה</v>
          </cell>
          <cell r="G175">
            <v>45</v>
          </cell>
          <cell r="H175">
            <v>-20.25</v>
          </cell>
          <cell r="I175">
            <v>24.75</v>
          </cell>
          <cell r="J175">
            <v>11.549999999999999</v>
          </cell>
          <cell r="K175">
            <v>36.299999999999997</v>
          </cell>
          <cell r="L175">
            <v>36.299999999999997</v>
          </cell>
        </row>
        <row r="176">
          <cell r="B176">
            <v>206</v>
          </cell>
          <cell r="C176">
            <v>4</v>
          </cell>
          <cell r="D176" t="str">
            <v>אשיה (אמבטיה) ל- 20  עד 30 בלוקי קרונה לפי תקן בזק.  חב' KRONE , חב' ראואל.</v>
          </cell>
          <cell r="E176">
            <v>1</v>
          </cell>
          <cell r="F176" t="str">
            <v>יחידה</v>
          </cell>
          <cell r="G176">
            <v>124</v>
          </cell>
          <cell r="H176">
            <v>-55.800000000000004</v>
          </cell>
          <cell r="I176">
            <v>68.199999999999989</v>
          </cell>
          <cell r="J176">
            <v>18.149999999999999</v>
          </cell>
          <cell r="K176">
            <v>86.35</v>
          </cell>
          <cell r="L176">
            <v>86.35</v>
          </cell>
        </row>
        <row r="177">
          <cell r="B177">
            <v>207</v>
          </cell>
          <cell r="C177">
            <v>4</v>
          </cell>
          <cell r="D177" t="str">
            <v>פסיסת KRONE LSA\10P נתיק /לא נתיק (לבן /אדום/אפור) -כולל חיבור הכבל. תוצרת KRONE או שו"ע.</v>
          </cell>
          <cell r="E177">
            <v>1</v>
          </cell>
          <cell r="F177" t="str">
            <v>יחידה</v>
          </cell>
          <cell r="G177">
            <v>17</v>
          </cell>
          <cell r="H177">
            <v>-7.65</v>
          </cell>
          <cell r="I177">
            <v>9.35</v>
          </cell>
          <cell r="J177">
            <v>9.9</v>
          </cell>
          <cell r="K177">
            <v>19.25</v>
          </cell>
          <cell r="L177">
            <v>19.25</v>
          </cell>
        </row>
        <row r="178">
          <cell r="B178">
            <v>208</v>
          </cell>
          <cell r="C178">
            <v>4</v>
          </cell>
          <cell r="D178" t="str">
            <v xml:space="preserve">טבעת פיזור לתיל דולג בקוטר 45 מ"מ או 75 מ"מ לפי תקן בזק </v>
          </cell>
          <cell r="E178">
            <v>1</v>
          </cell>
          <cell r="F178" t="str">
            <v>יחידה</v>
          </cell>
          <cell r="G178">
            <v>5</v>
          </cell>
          <cell r="H178">
            <v>-2.25</v>
          </cell>
          <cell r="I178">
            <v>2.75</v>
          </cell>
          <cell r="J178">
            <v>1.65</v>
          </cell>
          <cell r="K178">
            <v>4.4000000000000004</v>
          </cell>
          <cell r="L178">
            <v>4.4000000000000004</v>
          </cell>
        </row>
        <row r="179">
          <cell r="B179">
            <v>209</v>
          </cell>
          <cell r="C179">
            <v>4</v>
          </cell>
          <cell r="D179" t="str">
            <v>אספקה, התקנה של יחידה קומפלט עבור כולאי ברק  עבור פסיסה של 10 תגים כולל  20 גונני ברקים W2 עבור + KRONE 71/LSA (כולל מחסנית , כולאי הברק וכל האביזרים הנלווים)</v>
          </cell>
          <cell r="E179">
            <v>1</v>
          </cell>
          <cell r="F179" t="str">
            <v>קומפלט</v>
          </cell>
          <cell r="G179">
            <v>71</v>
          </cell>
          <cell r="H179">
            <v>-31.95</v>
          </cell>
          <cell r="I179">
            <v>39.049999999999997</v>
          </cell>
          <cell r="J179">
            <v>13.75</v>
          </cell>
          <cell r="K179">
            <v>52.8</v>
          </cell>
          <cell r="L179">
            <v>52.8</v>
          </cell>
        </row>
        <row r="180">
          <cell r="B180">
            <v>210</v>
          </cell>
          <cell r="C180">
            <v>4</v>
          </cell>
          <cell r="D180" t="str">
            <v>אספקה, התקנה מסגרות סעף ל- 2,000 תגים  כולל אשיות ל-100 זוג בארונות, כולל טבעות פיזור תיילים דולגים. חב' KRONE או שו"ע.</v>
          </cell>
          <cell r="E180">
            <v>1</v>
          </cell>
          <cell r="F180" t="str">
            <v>יחידה</v>
          </cell>
          <cell r="G180">
            <v>3050</v>
          </cell>
          <cell r="H180">
            <v>-1372.5</v>
          </cell>
          <cell r="I180">
            <v>1677.5</v>
          </cell>
          <cell r="J180">
            <v>141.89999999999998</v>
          </cell>
          <cell r="K180">
            <v>1819.4</v>
          </cell>
          <cell r="L180">
            <v>1819.4</v>
          </cell>
        </row>
        <row r="181">
          <cell r="B181">
            <v>211</v>
          </cell>
          <cell r="C181">
            <v>5</v>
          </cell>
          <cell r="D181" t="str">
            <v>מגשר אופטי כפול באורך עד 1  מטר הכולל מחבר  בקצהו האחד  מסוג ST/SC/FC-UPC  בקצהו השני מסוג  ST/SC/FC-UPC בכל תצורה לפי בחירת הלקוח  - MM 62.5/50. מעטה המגשר יהיה HFFR. בכל צבע ע"פ דרישת הלקוח. כדוגמת חב' פייברנט מק"ט FG6-4444UU0010HL . חברות מאושרות פייבר</v>
          </cell>
          <cell r="E181">
            <v>1</v>
          </cell>
          <cell r="F181" t="str">
            <v>יחידה</v>
          </cell>
          <cell r="G181">
            <v>21.917999999999999</v>
          </cell>
          <cell r="H181">
            <v>3.3719999999999999</v>
          </cell>
          <cell r="I181">
            <v>25.29</v>
          </cell>
          <cell r="J181">
            <v>5.4</v>
          </cell>
          <cell r="K181">
            <v>30.689999999999998</v>
          </cell>
          <cell r="L181">
            <v>30.689999999999998</v>
          </cell>
        </row>
        <row r="182">
          <cell r="B182">
            <v>212</v>
          </cell>
          <cell r="C182">
            <v>5</v>
          </cell>
          <cell r="D182" t="str">
            <v>מגשר אופטי כפול כולל סימון לפי דרישת לקוח באורך עד 1  מטר הכולל מחבר בקצהו האחד  מסוג ST/SC/FC-UPC  בקצהו השני מסוג  ST/SC/FC-UPC בכל תצורה לפי בחירת הלקוח  - MM OM3/OM4. מעטה המגשר יהיה HFFR, בכל צבע ע"פ דרישת הלקוח. כדוגמת חברת פייברנט מק"ט FGO-4444UU00</v>
          </cell>
          <cell r="E182">
            <v>1</v>
          </cell>
          <cell r="F182" t="str">
            <v>יחידה</v>
          </cell>
          <cell r="G182">
            <v>23.400000000000002</v>
          </cell>
          <cell r="H182">
            <v>0</v>
          </cell>
          <cell r="I182">
            <v>23.400000000000002</v>
          </cell>
          <cell r="J182">
            <v>0.01</v>
          </cell>
          <cell r="K182">
            <v>23.410000000000004</v>
          </cell>
          <cell r="L182">
            <v>23.410000000000004</v>
          </cell>
        </row>
        <row r="183">
          <cell r="B183">
            <v>213</v>
          </cell>
          <cell r="C183">
            <v>5</v>
          </cell>
          <cell r="D183" t="str">
            <v>מגשר אופטי כפול כולל סימון לפי דרישת לקוח באורך עד 1 מטר הכולל מחבר  בקצהו האחד ST/SC/FC-UPC  בקצהו השני ST/SC/FC-UPC  בכל תצורה לפי בחירת הלקוח  - S.M. מעטה המגשר יהיה HFFR, בכל צבע ע"פ דרישת הלקוח. כדוגמת חברת פייברנט מק"ט FG7-4444UU0010HL .חברות מאושרו</v>
          </cell>
          <cell r="E183">
            <v>1</v>
          </cell>
          <cell r="F183" t="str">
            <v>יחידה</v>
          </cell>
          <cell r="G183">
            <v>24.024000000000001</v>
          </cell>
          <cell r="H183">
            <v>3.6960000000000002</v>
          </cell>
          <cell r="I183">
            <v>27.720000000000002</v>
          </cell>
          <cell r="J183">
            <v>2</v>
          </cell>
          <cell r="K183">
            <v>29.720000000000002</v>
          </cell>
          <cell r="L183">
            <v>29.720000000000002</v>
          </cell>
        </row>
        <row r="184">
          <cell r="B184">
            <v>214</v>
          </cell>
          <cell r="C184">
            <v>5</v>
          </cell>
          <cell r="D184" t="str">
            <v>מגשר אופטי כפול כולל סימון לפי דרישת לקוח באורך עד 1 מטר כולל 2 מחברי  (MTRJ/LC/VF-45/OPTI JACK)  בליטוש UPC בקצה האחד ובקצה השני (MTRJ/LC/VF-45/OPTI JACK/ST/SC/FC) בליטוש UPC  בקצותיו עבור סיב SM. מעטה המגשר יהיה HFFR, בכל צבע ע"פ דרישת הלקוח. כדוגמת חבר</v>
          </cell>
          <cell r="E184">
            <v>1</v>
          </cell>
          <cell r="F184" t="str">
            <v>יחידה</v>
          </cell>
          <cell r="G184">
            <v>36.503999999999998</v>
          </cell>
          <cell r="H184">
            <v>0</v>
          </cell>
          <cell r="I184">
            <v>36.503999999999998</v>
          </cell>
          <cell r="J184">
            <v>0.01</v>
          </cell>
          <cell r="K184">
            <v>36.513999999999996</v>
          </cell>
          <cell r="L184">
            <v>36.513999999999996</v>
          </cell>
        </row>
        <row r="185">
          <cell r="B185">
            <v>215</v>
          </cell>
          <cell r="C185">
            <v>5</v>
          </cell>
          <cell r="D185" t="str">
            <v>מגשר אופטי כפול כולל סימון לפי דרישת לקוח באורך עד 1 מטר כולל 2 מחברי  (MTRJ/LC/VF-45/OPTI JACK)  בליטוש UPC בקצה האחד ובקצה השני (MTRJ/LC/VF-45/OPTI JACK/ST/SC/FC)בליטוש UPC  בקצותיו עבור סיב MM 62.5/50//125. מעטה המגשר יהיה HFFR, בכל צבע ע"פ דרישת הלקוח</v>
          </cell>
          <cell r="E185">
            <v>1</v>
          </cell>
          <cell r="F185" t="str">
            <v>יחידה</v>
          </cell>
          <cell r="G185">
            <v>33.461999999999996</v>
          </cell>
          <cell r="H185">
            <v>0</v>
          </cell>
          <cell r="I185">
            <v>33.461999999999996</v>
          </cell>
          <cell r="J185">
            <v>0.01</v>
          </cell>
          <cell r="K185">
            <v>33.471999999999994</v>
          </cell>
          <cell r="L185">
            <v>33.471999999999994</v>
          </cell>
        </row>
        <row r="186">
          <cell r="B186">
            <v>216</v>
          </cell>
          <cell r="C186">
            <v>5</v>
          </cell>
          <cell r="D186" t="str">
            <v>מגשר אופטי כפול כולל סימון לפי דרישת לקוח באורך עד 1 מטר כולל 2 מחברי  (MTRJ/LC/VF-45/OPTI JACK)  בליטוש UPC בקצה האחד ובקצה השני (MTRJ/LC/VF-45/OPTI JACK/ST/SC/FC)  בליטוש UPC  בקצותיו עבור סיב MM 50/125 OM3/OM4. מעטה המגשר יהיה HFFR, בכל צבע ע"פ דרישת ה</v>
          </cell>
          <cell r="E186">
            <v>1</v>
          </cell>
          <cell r="F186" t="str">
            <v>יחידה</v>
          </cell>
          <cell r="G186">
            <v>39.546000000000006</v>
          </cell>
          <cell r="H186">
            <v>0</v>
          </cell>
          <cell r="I186">
            <v>39.546000000000006</v>
          </cell>
          <cell r="J186">
            <v>0.01</v>
          </cell>
          <cell r="K186">
            <v>39.556000000000004</v>
          </cell>
          <cell r="L186">
            <v>39.556000000000004</v>
          </cell>
        </row>
        <row r="187">
          <cell r="B187">
            <v>217</v>
          </cell>
          <cell r="C187">
            <v>5</v>
          </cell>
          <cell r="D187" t="str">
            <v>מגשר מתאם (MM/SM Mode Conditioning) באורך עד 1 מ', כולל זוג מחברי (SC/LC) בליטוש UPC בקצה האחד, וזוג מחברי (FC/SC/ST/LC) בקצה השני. כדוגמת סיסקו מק"ט CAB-GELX-625 או פייברנט מק"ט FMC-6440010. חברות מאושרות פייברנט, קורנינג, סיסטמקס וסיסקו ופנדוויט.</v>
          </cell>
          <cell r="E187">
            <v>1</v>
          </cell>
          <cell r="F187" t="str">
            <v>יחידה</v>
          </cell>
          <cell r="G187">
            <v>303.55</v>
          </cell>
          <cell r="H187">
            <v>0</v>
          </cell>
          <cell r="I187">
            <v>303.55</v>
          </cell>
          <cell r="J187">
            <v>3.3</v>
          </cell>
          <cell r="K187">
            <v>306.85000000000002</v>
          </cell>
          <cell r="L187">
            <v>306.85000000000002</v>
          </cell>
        </row>
        <row r="188">
          <cell r="B188">
            <v>218</v>
          </cell>
          <cell r="C188">
            <v>5</v>
          </cell>
          <cell r="D188" t="str">
            <v>תוספת בגין 1 מטר מגשר MM/SM, לרבות Mode Conditioning.</v>
          </cell>
          <cell r="E188">
            <v>1</v>
          </cell>
          <cell r="F188" t="str">
            <v>מטר</v>
          </cell>
          <cell r="G188">
            <v>2.9899999999999998</v>
          </cell>
          <cell r="H188">
            <v>0.45999999999999996</v>
          </cell>
          <cell r="I188">
            <v>3.4499999999999997</v>
          </cell>
          <cell r="J188">
            <v>0.15</v>
          </cell>
          <cell r="K188">
            <v>3.5999999999999996</v>
          </cell>
          <cell r="L188">
            <v>3.5999999999999996</v>
          </cell>
        </row>
        <row r="189">
          <cell r="B189">
            <v>219</v>
          </cell>
          <cell r="C189">
            <v>5</v>
          </cell>
          <cell r="D189" t="str">
            <v>תוספת בגין 1 מטר מגשר OM3/OM4</v>
          </cell>
          <cell r="E189">
            <v>1</v>
          </cell>
          <cell r="F189" t="str">
            <v>מטר</v>
          </cell>
          <cell r="G189">
            <v>3.9000000000000004</v>
          </cell>
          <cell r="H189">
            <v>0</v>
          </cell>
          <cell r="I189">
            <v>3.9000000000000004</v>
          </cell>
          <cell r="J189">
            <v>0.01</v>
          </cell>
          <cell r="K189">
            <v>3.91</v>
          </cell>
          <cell r="L189">
            <v>3.91</v>
          </cell>
        </row>
        <row r="190">
          <cell r="B190">
            <v>220</v>
          </cell>
          <cell r="C190">
            <v>5</v>
          </cell>
          <cell r="D190" t="str">
            <v>מגשר אופטי בנוי מכבל RIBBON MTP/MTP , זכר/נקבה בכל קצה לפי בחירת המזמין, באורך 1 מטר, מעטה חיצוני HFFR, כולל סימון לפי דרישת לקוח, MM 62.5/50. כדוגמת חברת פייברנט  מק"ט              12B6 -P0P0UU0010HL . חברות מאושרות פייברנט, קורנינג וסיסטמקס ופנדוויט.</v>
          </cell>
          <cell r="E190">
            <v>1</v>
          </cell>
          <cell r="F190" t="str">
            <v>יחידה</v>
          </cell>
          <cell r="G190">
            <v>334.62</v>
          </cell>
          <cell r="H190">
            <v>0</v>
          </cell>
          <cell r="I190">
            <v>334.62</v>
          </cell>
          <cell r="J190">
            <v>0.01</v>
          </cell>
          <cell r="K190">
            <v>334.63</v>
          </cell>
          <cell r="L190">
            <v>334.63</v>
          </cell>
        </row>
        <row r="191">
          <cell r="B191">
            <v>221</v>
          </cell>
          <cell r="C191">
            <v>5</v>
          </cell>
          <cell r="D191" t="str">
            <v>מגשר אופטי בנוי מכבל RIBBON MTP/MTP, זכר/נקבה בכל קצה לפי בחירת המזמין, באורך 1 מטר, מעטה חיצוני HFFR, כולל סימון לפי דרישת לקוח, SM. דוגמת חברת פייברנט מק"ט                            12B7-P0P0UU0010HL. חברות מאושרות פייברנט, קורנינג וסיסטמקס ופנדוויט.</v>
          </cell>
          <cell r="E191">
            <v>1</v>
          </cell>
          <cell r="F191" t="str">
            <v>יחידה</v>
          </cell>
          <cell r="G191">
            <v>395.46</v>
          </cell>
          <cell r="H191">
            <v>0</v>
          </cell>
          <cell r="I191">
            <v>395.46</v>
          </cell>
          <cell r="J191">
            <v>0.01</v>
          </cell>
          <cell r="K191">
            <v>395.46999999999997</v>
          </cell>
          <cell r="L191">
            <v>395.46999999999997</v>
          </cell>
        </row>
        <row r="192">
          <cell r="B192">
            <v>222</v>
          </cell>
          <cell r="C192">
            <v>5</v>
          </cell>
          <cell r="D192" t="str">
            <v xml:space="preserve">מגשר אופטי בנוי מכבל RIBBON MTP/MTP, זכר/נקבה בכל קצה לפי בחירת המזמין, אורך 1 מטר,  מעטה חיצוני HFFR, כולל סימון לפי דרישת לקוח, OM3 או OM4. דוגמת חברת פייברנט מק"ט             12BO-P0P0UU0010HL . חברות מאושרות פייברנט, קורנינג וסיסטמקס ופנדוויט. </v>
          </cell>
          <cell r="E192">
            <v>1</v>
          </cell>
          <cell r="F192" t="str">
            <v>יחידה</v>
          </cell>
          <cell r="G192">
            <v>365.04</v>
          </cell>
          <cell r="H192">
            <v>0</v>
          </cell>
          <cell r="I192">
            <v>365.04</v>
          </cell>
          <cell r="J192">
            <v>0.01</v>
          </cell>
          <cell r="K192">
            <v>365.05</v>
          </cell>
          <cell r="L192">
            <v>365.05</v>
          </cell>
        </row>
        <row r="193">
          <cell r="B193">
            <v>223</v>
          </cell>
          <cell r="C193">
            <v>5</v>
          </cell>
          <cell r="D193" t="str">
            <v>תוספת בגין אחד מטר מגשר  MTP/MTP  ,  MM/SM RIBBON</v>
          </cell>
          <cell r="E193">
            <v>1</v>
          </cell>
          <cell r="F193" t="str">
            <v>מטר</v>
          </cell>
          <cell r="G193">
            <v>7.4750000000000005</v>
          </cell>
          <cell r="H193">
            <v>0</v>
          </cell>
          <cell r="I193">
            <v>7.4750000000000005</v>
          </cell>
          <cell r="J193">
            <v>0.01</v>
          </cell>
          <cell r="K193">
            <v>7.4850000000000003</v>
          </cell>
          <cell r="L193">
            <v>7.4850000000000003</v>
          </cell>
        </row>
        <row r="194">
          <cell r="B194">
            <v>224</v>
          </cell>
          <cell r="C194">
            <v>5</v>
          </cell>
          <cell r="D194" t="str">
            <v>תוספת בגין אחד מטר מגשר MTP/MTP  OM3/OM4 RIBBON</v>
          </cell>
          <cell r="E194">
            <v>1</v>
          </cell>
          <cell r="F194" t="str">
            <v>מטר</v>
          </cell>
          <cell r="G194">
            <v>14.950000000000001</v>
          </cell>
          <cell r="H194">
            <v>0</v>
          </cell>
          <cell r="I194">
            <v>14.950000000000001</v>
          </cell>
          <cell r="J194">
            <v>0.01</v>
          </cell>
          <cell r="K194">
            <v>14.96</v>
          </cell>
          <cell r="L194">
            <v>14.96</v>
          </cell>
        </row>
        <row r="195">
          <cell r="B195">
            <v>225</v>
          </cell>
          <cell r="C195">
            <v>5</v>
          </cell>
          <cell r="D195" t="str">
            <v>צמת אופטית בנויה מ 12 סיבים MM בשרוול הגנה כולל סימון לפי דרישת לקוח מיועדת לפריסת פנים כולל מחברים LC/SC בכל צד PRE TERMINETATED אורך 2 מטר. מעטה המגשר יהיה HFFR. כדוגמת חברת פייברנט מק"ט 12ER6-4444UU0020HL .חברות מאושרות פייברנט קורנינג סיסטמקס ופנדוויט</v>
          </cell>
          <cell r="E195">
            <v>1</v>
          </cell>
          <cell r="F195" t="str">
            <v>יחידה</v>
          </cell>
          <cell r="G195">
            <v>425.88000000000005</v>
          </cell>
          <cell r="H195">
            <v>0</v>
          </cell>
          <cell r="I195">
            <v>425.88000000000005</v>
          </cell>
          <cell r="J195">
            <v>0.01</v>
          </cell>
          <cell r="K195">
            <v>425.89000000000004</v>
          </cell>
          <cell r="L195">
            <v>425.89000000000004</v>
          </cell>
        </row>
        <row r="196">
          <cell r="B196">
            <v>226</v>
          </cell>
          <cell r="C196">
            <v>5</v>
          </cell>
          <cell r="D196" t="str">
            <v>צמת אופטית בנויה מ 12 סיבים SM בשרוול הגנה כולל סימון לפי דרישת לקוח מיועדת לפריסת פנים כולל מחברים LC/SC בכל צד PRE TERMINETATED אורך 2 מטר. מעטה המגשר יהיה HFFR.  כדוגמת חברת פייברנט מק"ט 12ER7-4444UU0020HL .חברות מאושרות פייברנט קורנינג סיסטמקס ופנדווי</v>
          </cell>
          <cell r="E196">
            <v>1</v>
          </cell>
          <cell r="F196" t="str">
            <v>יחידה</v>
          </cell>
          <cell r="G196">
            <v>498.88800000000003</v>
          </cell>
          <cell r="H196">
            <v>0</v>
          </cell>
          <cell r="I196">
            <v>498.88800000000003</v>
          </cell>
          <cell r="J196">
            <v>0.01</v>
          </cell>
          <cell r="K196">
            <v>498.89800000000002</v>
          </cell>
          <cell r="L196">
            <v>498.89800000000002</v>
          </cell>
        </row>
        <row r="197">
          <cell r="B197">
            <v>227</v>
          </cell>
          <cell r="C197">
            <v>5</v>
          </cell>
          <cell r="D197" t="str">
            <v>צמת אופטית בנויה מ 12 סיבים OM3/OM4 בשרוול הגנה  כולל סימון לפי דרישת לקוח מיועדת לפריסת פנים כולל מחברים LC/SC בכל צד PRE TERMINETATED אורך 2 מטר. מעטה המגשר יהיה HFFR. כדוגמת חברת פייברנט מק"ט              12ERG -4444UU0020HL . חברות מאושרות פייברנט קור</v>
          </cell>
          <cell r="E197">
            <v>1</v>
          </cell>
          <cell r="F197" t="str">
            <v>יחידה</v>
          </cell>
          <cell r="G197">
            <v>490.36</v>
          </cell>
          <cell r="H197">
            <v>0</v>
          </cell>
          <cell r="I197">
            <v>490.36</v>
          </cell>
          <cell r="J197">
            <v>0.01</v>
          </cell>
          <cell r="K197">
            <v>490.37</v>
          </cell>
          <cell r="L197">
            <v>490.37</v>
          </cell>
        </row>
        <row r="198">
          <cell r="B198">
            <v>228</v>
          </cell>
          <cell r="C198">
            <v>5</v>
          </cell>
          <cell r="D198" t="str">
            <v>צמת אופטית בנויה מ 12 סיבים MM בשרוול הגנה כולל סימון לפי דרישת לקוח מיועדת לפריסת פנים כולל מחברים LC/SC צד א' ומחבר MTP צד ב', זכר/נקבה לפי בחירת המזמין,  PRE TERMINETATED אורך 2 מטר. מעטה המגשר יהיה HFFR.  כדוגמת חב' פייברנט מק"ט 12RP6-PP44UU0020HL .חב</v>
          </cell>
          <cell r="E198">
            <v>1</v>
          </cell>
          <cell r="F198" t="str">
            <v>יחידה</v>
          </cell>
          <cell r="G198">
            <v>433.55</v>
          </cell>
          <cell r="H198">
            <v>0</v>
          </cell>
          <cell r="I198">
            <v>433.55</v>
          </cell>
          <cell r="J198">
            <v>0.01</v>
          </cell>
          <cell r="K198">
            <v>433.56</v>
          </cell>
          <cell r="L198">
            <v>433.56</v>
          </cell>
        </row>
        <row r="199">
          <cell r="B199">
            <v>229</v>
          </cell>
          <cell r="C199">
            <v>5</v>
          </cell>
          <cell r="D199" t="str">
            <v>צמת אופטית בנויה מ 12 סיבים SM בשרוול הגנה כולל סימון לפי דרישת לקוח מיועדת לפריסת פנים כולל מחברים LC/SC צד א' ומחבר MTP צד ב',זכר/נקבה לפי בחירת המזמין,  PRE TERMINETATED אורך 2 מטר. מעטה המגשר יהיה HFFR.  כדוגמת חב' פייברנט מק"ט 12RP9-PP44UU0020HL .חבר</v>
          </cell>
          <cell r="E199">
            <v>1</v>
          </cell>
          <cell r="F199" t="str">
            <v>יחידה</v>
          </cell>
          <cell r="G199">
            <v>520</v>
          </cell>
          <cell r="H199">
            <v>0</v>
          </cell>
          <cell r="I199">
            <v>520</v>
          </cell>
          <cell r="J199">
            <v>0.01</v>
          </cell>
          <cell r="K199">
            <v>520.01</v>
          </cell>
          <cell r="L199">
            <v>520.01</v>
          </cell>
        </row>
        <row r="200">
          <cell r="B200">
            <v>230</v>
          </cell>
          <cell r="C200">
            <v>5</v>
          </cell>
          <cell r="D200" t="str">
            <v>צמת אופטית בנויה מ 12 סיבים OM3/OM4 בשרוול הגנה כולל סימון לפי דרישת לקוח מיועדת לפריסת פנים כולל מחברים LC/SC צד א' ומחבר MTP צד ב', זכר/נקבה לפי בחירת המזמין,  PRE TERMINETATED אורך 2 מטר. מעטה המגשר יהיה HFFR.  כדוגמת חברת פייברנט מק"ט            12RP7</v>
          </cell>
          <cell r="E200">
            <v>1</v>
          </cell>
          <cell r="F200" t="str">
            <v>יחידה</v>
          </cell>
          <cell r="G200">
            <v>490.36</v>
          </cell>
          <cell r="H200">
            <v>0</v>
          </cell>
          <cell r="I200">
            <v>490.36</v>
          </cell>
          <cell r="J200">
            <v>0.01</v>
          </cell>
          <cell r="K200">
            <v>490.37</v>
          </cell>
          <cell r="L200">
            <v>490.37</v>
          </cell>
        </row>
        <row r="201">
          <cell r="B201">
            <v>231</v>
          </cell>
          <cell r="C201">
            <v>5</v>
          </cell>
          <cell r="D201" t="str">
            <v>צמה אופטית בנויה מכבל 12 סיבים MM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12RP6-PPPPUU0020HL .חברות מאוש</v>
          </cell>
          <cell r="E201">
            <v>1</v>
          </cell>
          <cell r="F201" t="str">
            <v>יחידה</v>
          </cell>
          <cell r="G201">
            <v>478.40000000000003</v>
          </cell>
          <cell r="H201">
            <v>0</v>
          </cell>
          <cell r="I201">
            <v>478.40000000000003</v>
          </cell>
          <cell r="J201">
            <v>0.01</v>
          </cell>
          <cell r="K201">
            <v>478.41</v>
          </cell>
          <cell r="L201">
            <v>478.41</v>
          </cell>
        </row>
        <row r="202">
          <cell r="B202">
            <v>232</v>
          </cell>
          <cell r="C202">
            <v>5</v>
          </cell>
          <cell r="D202" t="str">
            <v>צמה אופטית בנויה מכבל 12 סיבים SM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12RP7-PPPPUU0020HL . חברות מאו</v>
          </cell>
          <cell r="E202">
            <v>1</v>
          </cell>
          <cell r="F202" t="str">
            <v>יחידה</v>
          </cell>
          <cell r="G202">
            <v>538.20000000000005</v>
          </cell>
          <cell r="H202">
            <v>0</v>
          </cell>
          <cell r="I202">
            <v>538.20000000000005</v>
          </cell>
          <cell r="J202">
            <v>0.01</v>
          </cell>
          <cell r="K202">
            <v>538.21</v>
          </cell>
          <cell r="L202">
            <v>538.21</v>
          </cell>
        </row>
        <row r="203">
          <cell r="B203">
            <v>233</v>
          </cell>
          <cell r="C203">
            <v>5</v>
          </cell>
          <cell r="D203" t="str">
            <v>צמה אופטית בנויה מכבל 12 סיבים OM3/OM4 RIBBON MTP/MTP בצינור הגנה ייעודי, זכר/נקבה בכל קצה לפי בחירת המזמין, כולל סימון לפי דרישת לקוח מיועדת לפריסת פנים PRE TERMINETATED אורך 5 מטר. מעטה המגשר יהיה HFFR.  כדוגמת חב' פייברנט מק"ט 12RPG-PPPPUU0020HL .חברות</v>
          </cell>
          <cell r="E203">
            <v>1</v>
          </cell>
          <cell r="F203" t="str">
            <v>יחידה</v>
          </cell>
          <cell r="G203">
            <v>508.3</v>
          </cell>
          <cell r="H203">
            <v>0</v>
          </cell>
          <cell r="I203">
            <v>508.3</v>
          </cell>
          <cell r="J203">
            <v>0.01</v>
          </cell>
          <cell r="K203">
            <v>508.31</v>
          </cell>
          <cell r="L203">
            <v>508.31</v>
          </cell>
        </row>
        <row r="204">
          <cell r="B204">
            <v>234</v>
          </cell>
          <cell r="C204">
            <v>5</v>
          </cell>
          <cell r="D204" t="str">
            <v xml:space="preserve">תוספת בגין צמה 12 סיבים מחברי LC/SC/MTP  MTP/MTP Ribbons) MM/SM 1 METER לא כולל)  </v>
          </cell>
          <cell r="E204">
            <v>1</v>
          </cell>
          <cell r="F204" t="str">
            <v>מטר</v>
          </cell>
          <cell r="G204">
            <v>7.54</v>
          </cell>
          <cell r="H204">
            <v>0</v>
          </cell>
          <cell r="I204">
            <v>7.54</v>
          </cell>
          <cell r="J204">
            <v>0.01</v>
          </cell>
          <cell r="K204">
            <v>7.55</v>
          </cell>
          <cell r="L204">
            <v>7.55</v>
          </cell>
        </row>
        <row r="205">
          <cell r="B205">
            <v>235</v>
          </cell>
          <cell r="C205">
            <v>5</v>
          </cell>
          <cell r="D205" t="str">
            <v>תוספת בגין צמה 12 סיבים מחברי LC/SC/MTP  MTP/MTP Ribbons)OM3/OM4 1 METER לא כולל)</v>
          </cell>
          <cell r="E205">
            <v>1</v>
          </cell>
          <cell r="F205" t="str">
            <v>מטר</v>
          </cell>
          <cell r="G205">
            <v>14.950000000000001</v>
          </cell>
          <cell r="H205">
            <v>0</v>
          </cell>
          <cell r="I205">
            <v>14.950000000000001</v>
          </cell>
          <cell r="J205">
            <v>0.01</v>
          </cell>
          <cell r="K205">
            <v>14.96</v>
          </cell>
          <cell r="L205">
            <v>14.96</v>
          </cell>
        </row>
        <row r="206">
          <cell r="B206">
            <v>236</v>
          </cell>
          <cell r="C206">
            <v>5</v>
          </cell>
          <cell r="D206" t="str">
            <v>תוספת בגין 1 מטר כבל RIBBON MM בתוך צינור ייעודי</v>
          </cell>
          <cell r="E206">
            <v>1</v>
          </cell>
          <cell r="F206" t="str">
            <v>מטר</v>
          </cell>
          <cell r="G206">
            <v>16.458000000000002</v>
          </cell>
          <cell r="H206">
            <v>0</v>
          </cell>
          <cell r="I206">
            <v>16.458000000000002</v>
          </cell>
          <cell r="J206">
            <v>0.01</v>
          </cell>
          <cell r="K206">
            <v>16.468000000000004</v>
          </cell>
          <cell r="L206">
            <v>16.468000000000004</v>
          </cell>
        </row>
        <row r="207">
          <cell r="B207">
            <v>237</v>
          </cell>
          <cell r="C207">
            <v>5</v>
          </cell>
          <cell r="D207" t="str">
            <v>תוספת בגין 1 מטר כבל RIBBON SM בתוך צינור ייעודי</v>
          </cell>
          <cell r="E207">
            <v>1</v>
          </cell>
          <cell r="F207" t="str">
            <v>מטר</v>
          </cell>
          <cell r="G207">
            <v>13.520000000000001</v>
          </cell>
          <cell r="H207">
            <v>0</v>
          </cell>
          <cell r="I207">
            <v>13.520000000000001</v>
          </cell>
          <cell r="J207">
            <v>0.01</v>
          </cell>
          <cell r="K207">
            <v>13.530000000000001</v>
          </cell>
          <cell r="L207">
            <v>13.530000000000001</v>
          </cell>
        </row>
        <row r="208">
          <cell r="B208">
            <v>238</v>
          </cell>
          <cell r="C208">
            <v>5</v>
          </cell>
          <cell r="D208" t="str">
            <v>תוספת בגין 1 מטר כבל RIBBON OM3/OM4 בתוך צינור ייעודי</v>
          </cell>
          <cell r="E208">
            <v>1</v>
          </cell>
          <cell r="F208" t="str">
            <v>מטר</v>
          </cell>
          <cell r="G208">
            <v>20.930000000000003</v>
          </cell>
          <cell r="H208">
            <v>0</v>
          </cell>
          <cell r="I208">
            <v>20.930000000000003</v>
          </cell>
          <cell r="J208">
            <v>0.01</v>
          </cell>
          <cell r="K208">
            <v>20.940000000000005</v>
          </cell>
          <cell r="L208">
            <v>20.940000000000005</v>
          </cell>
        </row>
        <row r="209">
          <cell r="B209">
            <v>239</v>
          </cell>
          <cell r="C209">
            <v>5</v>
          </cell>
          <cell r="D209" t="str">
            <v>תוספת 1 מטר צינור ייעודי לצמות אופטיות</v>
          </cell>
          <cell r="E209">
            <v>1</v>
          </cell>
          <cell r="F209" t="str">
            <v>מטר</v>
          </cell>
          <cell r="G209">
            <v>5.9799999999999995</v>
          </cell>
          <cell r="H209">
            <v>0</v>
          </cell>
          <cell r="I209">
            <v>5.9799999999999995</v>
          </cell>
          <cell r="J209">
            <v>0.01</v>
          </cell>
          <cell r="K209">
            <v>5.9899999999999993</v>
          </cell>
          <cell r="L209">
            <v>5.9899999999999993</v>
          </cell>
        </row>
        <row r="210">
          <cell r="B210">
            <v>240</v>
          </cell>
          <cell r="C210">
            <v>5</v>
          </cell>
          <cell r="D210" t="str">
            <v xml:space="preserve"> מגשר  עם מחברים מסוג RJ45 או RJ11 או MMJ או BT או RJ12  או DC או DB9 מסוכך בכל תצורה שתדרש מוצלב/לא מוצלב, לרבות 2*rj45 על 1*rj45, ל אטרנט או T.R  או טלפון באורך עד 1  מטר   cat 5e/3   בכל צבע שידרש.</v>
          </cell>
          <cell r="E210">
            <v>1</v>
          </cell>
          <cell r="F210" t="str">
            <v>יחידה</v>
          </cell>
          <cell r="G210">
            <v>6</v>
          </cell>
          <cell r="H210">
            <v>-2.7</v>
          </cell>
          <cell r="I210">
            <v>3.3</v>
          </cell>
          <cell r="J210">
            <v>0.27500000000000002</v>
          </cell>
          <cell r="K210">
            <v>3.5749999999999997</v>
          </cell>
          <cell r="L210">
            <v>3.5749999999999997</v>
          </cell>
        </row>
        <row r="211">
          <cell r="B211">
            <v>241</v>
          </cell>
          <cell r="C211">
            <v>5</v>
          </cell>
          <cell r="D211" t="str">
            <v>בוטל</v>
          </cell>
          <cell r="E211">
            <v>1</v>
          </cell>
          <cell r="F211" t="str">
            <v>יחידה</v>
          </cell>
          <cell r="G211">
            <v>0</v>
          </cell>
          <cell r="H211">
            <v>0</v>
          </cell>
          <cell r="I211">
            <v>0</v>
          </cell>
          <cell r="J211">
            <v>0</v>
          </cell>
          <cell r="K211">
            <v>0</v>
          </cell>
          <cell r="L211">
            <v>0</v>
          </cell>
        </row>
        <row r="212">
          <cell r="B212">
            <v>242</v>
          </cell>
          <cell r="C212">
            <v>5</v>
          </cell>
          <cell r="D212" t="str">
            <v xml:space="preserve">מגשר RJ-45/RJ-45  CAT6A מסוכך, 4 זוגות, באורך עד 1 מטר הכבל יסופק בחיווט ישיר או מוצלב על פי הדרישה. בכל צבע ע"פ דרישת הלקוח. החברות המאושרות: ריט  R&amp;M קורנינג פנדוויט 3M אקסל. </v>
          </cell>
          <cell r="E212">
            <v>1</v>
          </cell>
          <cell r="F212" t="str">
            <v>יחידה</v>
          </cell>
          <cell r="G212">
            <v>22.511287500000002</v>
          </cell>
          <cell r="H212">
            <v>3.4632750000000003</v>
          </cell>
          <cell r="I212">
            <v>25.974562500000001</v>
          </cell>
          <cell r="J212">
            <v>2.85</v>
          </cell>
          <cell r="K212">
            <v>28.824562500000003</v>
          </cell>
          <cell r="L212">
            <v>28.824562500000003</v>
          </cell>
        </row>
        <row r="213">
          <cell r="B213">
            <v>243</v>
          </cell>
          <cell r="C213">
            <v>5</v>
          </cell>
          <cell r="D213" t="str">
            <v xml:space="preserve">תוספת 1 מ' לכבלי מגשרי נחושת מכל סוג - עבור כל מגשרי הנחושת </v>
          </cell>
          <cell r="E213">
            <v>1</v>
          </cell>
          <cell r="F213" t="str">
            <v>מטר</v>
          </cell>
          <cell r="G213">
            <v>4.5197262500000006</v>
          </cell>
          <cell r="H213">
            <v>0.69534250000000009</v>
          </cell>
          <cell r="I213">
            <v>5.2150687500000004</v>
          </cell>
          <cell r="J213">
            <v>0.15</v>
          </cell>
          <cell r="K213">
            <v>5.3650687500000007</v>
          </cell>
          <cell r="L213">
            <v>5.3650687500000007</v>
          </cell>
        </row>
        <row r="214">
          <cell r="B214">
            <v>244</v>
          </cell>
          <cell r="C214">
            <v>5</v>
          </cell>
          <cell r="D214" t="str">
            <v>כבל אופטי טקטי לגישור AVENA/Amphenol-AVENA/Amphenol 4 CHANNEL FREE PLUG MM/SM 50 METER. כבל מסוג Distribution/Breakout לפי הגדרת המזמין, כדוגמת חב' פייברנט מק"ט 4T7-AVAVUU0500 או שו"ע. המחברים יהיו מסוג Parallel/Tapered לפי הגדרת המזמין. הכבל יסופק ע"ג תו</v>
          </cell>
          <cell r="E214">
            <v>1</v>
          </cell>
          <cell r="F214" t="str">
            <v>קומפלט</v>
          </cell>
          <cell r="G214">
            <v>8551.4</v>
          </cell>
          <cell r="H214">
            <v>0</v>
          </cell>
          <cell r="I214">
            <v>8551.4</v>
          </cell>
          <cell r="J214">
            <v>0.01</v>
          </cell>
          <cell r="K214">
            <v>8551.41</v>
          </cell>
          <cell r="L214">
            <v>8551.41</v>
          </cell>
        </row>
        <row r="215">
          <cell r="B215">
            <v>245</v>
          </cell>
          <cell r="C215">
            <v>5</v>
          </cell>
          <cell r="D215" t="str">
            <v>כבל אופטי טקטי לגישור AVENA/Amphenol-AVENA/Amphenol 8 CHANNEL FREE PLUG MM/SM 50 METER. כבל מסוג Distribution/Breakout לפי הגדרת המזמין, כדוגמת חב' פייברנט מק"ט 8T7-AVAVUU0500 או שו"ע. המחברים יהיו מסוג Parallel/Tapered לפי הגדרת המזמין. הכבל יסופק ע"ג תו</v>
          </cell>
          <cell r="E215">
            <v>1</v>
          </cell>
          <cell r="F215" t="str">
            <v>קומפלט</v>
          </cell>
          <cell r="G215">
            <v>11466.65</v>
          </cell>
          <cell r="H215">
            <v>0</v>
          </cell>
          <cell r="I215">
            <v>11466.65</v>
          </cell>
          <cell r="J215">
            <v>0.01</v>
          </cell>
          <cell r="K215">
            <v>11466.66</v>
          </cell>
          <cell r="L215">
            <v>11466.66</v>
          </cell>
        </row>
        <row r="216">
          <cell r="B216">
            <v>246</v>
          </cell>
          <cell r="C216">
            <v>5</v>
          </cell>
          <cell r="D216" t="str">
            <v>כבל אופטי טקטי AVENA/Amphenol-AVENA/Amphenol 12 CHANNEL FREE PLUG MM/SM 50 METER. כבל מסוג Distribution/Breakout לפי הגדרת המזמין, כדוגמת חב' פייברנט מק"ט 12T7-AVAVUU0500 או שו"ע. המחברים יהיו מסוג Parallel/Tapered לפי הגדרת המזמין. הכבל יסופק ע"ג תוף פרי</v>
          </cell>
          <cell r="E216">
            <v>1</v>
          </cell>
          <cell r="F216" t="str">
            <v>קומפלט</v>
          </cell>
          <cell r="G216">
            <v>17880.2</v>
          </cell>
          <cell r="H216">
            <v>0</v>
          </cell>
          <cell r="I216">
            <v>17880.2</v>
          </cell>
          <cell r="J216">
            <v>0.01</v>
          </cell>
          <cell r="K216">
            <v>17880.21</v>
          </cell>
          <cell r="L216">
            <v>17880.21</v>
          </cell>
        </row>
        <row r="217">
          <cell r="B217">
            <v>247</v>
          </cell>
          <cell r="C217">
            <v>5</v>
          </cell>
          <cell r="D217" t="str">
            <v>כבל אופטי טקטי לגישור AVENA/Amphenol-SC 4 CHANNEL JACK PLUG MM/SM 2 METER. כבל מסוג Breakout, כדוגמת חב' פייברנט מק"ט         4T7-JV44UU0020 או שו"ע. מחבר Avena מסוג      D-Mount Internal/External /Square Flange Mount לפי הגדרת המזמין ובמידות Boot אחורי ל</v>
          </cell>
          <cell r="E217">
            <v>1</v>
          </cell>
          <cell r="F217" t="str">
            <v>קומפלט</v>
          </cell>
          <cell r="G217">
            <v>4275.7</v>
          </cell>
          <cell r="H217">
            <v>0</v>
          </cell>
          <cell r="I217">
            <v>4275.7</v>
          </cell>
          <cell r="J217">
            <v>0.01</v>
          </cell>
          <cell r="K217">
            <v>4275.71</v>
          </cell>
          <cell r="L217">
            <v>4275.71</v>
          </cell>
        </row>
        <row r="218">
          <cell r="B218">
            <v>248</v>
          </cell>
          <cell r="C218">
            <v>5</v>
          </cell>
          <cell r="D218" t="str">
            <v>כבל אופטי טקטי לגישור AVENA/Amphenol-SC 8 CHANNEL JACK PLUG MM/SM 2 METER. כבל מסוג Breakout, כדוגמת חב' פייברנט מק"ט         8T7-JV44UU0020 או שו"ע. מחבר Avena מסוג      D-Mount Internal/External /Square Flange Mount לפי הגדרת המזמין ובמידות Boot אחורי ל</v>
          </cell>
          <cell r="E218">
            <v>1</v>
          </cell>
          <cell r="F218" t="str">
            <v>קומפלט</v>
          </cell>
          <cell r="G218">
            <v>5830.5</v>
          </cell>
          <cell r="H218">
            <v>0</v>
          </cell>
          <cell r="I218">
            <v>5830.5</v>
          </cell>
          <cell r="J218">
            <v>0.01</v>
          </cell>
          <cell r="K218">
            <v>5830.51</v>
          </cell>
          <cell r="L218">
            <v>5830.51</v>
          </cell>
        </row>
        <row r="219">
          <cell r="B219">
            <v>249</v>
          </cell>
          <cell r="C219">
            <v>5</v>
          </cell>
          <cell r="D219" t="str">
            <v>כבל אופטי טקטי לגישור AVENA/Amphenol-SC 12 CHANNEL JACK PLUG MM/SM 2 METER. כבל מסוג Breakout, כדוגמת חב' פייברנט מק"ט         12T7-JV44UU0020 או שו"ע. מחבר Avena מסוג    D-Mount Internal/External /Square Flange Mount לפי הגדרת המזמין ובמידות Boot אחורי ל</v>
          </cell>
          <cell r="E219">
            <v>1</v>
          </cell>
          <cell r="F219" t="str">
            <v>קומפלט</v>
          </cell>
          <cell r="G219">
            <v>8162.7000000000007</v>
          </cell>
          <cell r="H219">
            <v>0</v>
          </cell>
          <cell r="I219">
            <v>8162.7000000000007</v>
          </cell>
          <cell r="J219">
            <v>0.01</v>
          </cell>
          <cell r="K219">
            <v>8162.7100000000009</v>
          </cell>
          <cell r="L219">
            <v>8162.7100000000009</v>
          </cell>
        </row>
        <row r="220">
          <cell r="B220">
            <v>250</v>
          </cell>
          <cell r="C220">
            <v>5</v>
          </cell>
          <cell r="D220" t="str">
            <v>כבל גישור נחושת טקטי 4 זוגות מסוכך בחתך AWG26 כפול מעטה פוליאוריתן עם חיזוק קבלר ע"פ המפרט. החברות המאושרות: טלדור או חברה/ות אחרת/ות שייקבע/ו במכרז ייעודי לכבלים. מק"ט טלדור 9851219101.</v>
          </cell>
          <cell r="E220">
            <v>1</v>
          </cell>
          <cell r="F220" t="str">
            <v>מטר</v>
          </cell>
          <cell r="G220">
            <v>2.7787500000000005</v>
          </cell>
          <cell r="H220">
            <v>0</v>
          </cell>
          <cell r="I220">
            <v>2.7787500000000005</v>
          </cell>
          <cell r="J220">
            <v>0.01</v>
          </cell>
          <cell r="K220">
            <v>2.7887500000000003</v>
          </cell>
          <cell r="L220">
            <v>2.7887500000000003</v>
          </cell>
        </row>
        <row r="221">
          <cell r="B221">
            <v>251</v>
          </cell>
          <cell r="C221">
            <v>5</v>
          </cell>
          <cell r="D221" t="str">
            <v>מגשר קואקסיאלי באורך 2 מטר</v>
          </cell>
          <cell r="E221">
            <v>1</v>
          </cell>
          <cell r="F221" t="str">
            <v>יחידה</v>
          </cell>
          <cell r="G221">
            <v>23.333333333333332</v>
          </cell>
          <cell r="H221">
            <v>-10.5</v>
          </cell>
          <cell r="I221">
            <v>12.833333333333332</v>
          </cell>
          <cell r="J221">
            <v>0.27500000000000002</v>
          </cell>
          <cell r="K221">
            <v>13.108333333333333</v>
          </cell>
          <cell r="L221">
            <v>13.108333333333333</v>
          </cell>
        </row>
        <row r="222">
          <cell r="B222">
            <v>262</v>
          </cell>
          <cell r="C222">
            <v>6</v>
          </cell>
          <cell r="D222" t="str">
            <v xml:space="preserve"> גונזולת מתכת על גבי מבנה העשויה מצינור מתכת בקוטר "3 מגולוון בגובה של 3/6 מ' על פי הגדרת המזמין כולל אלמנט התקנה כפול להרחקה מהקיר בשני מקטעי הצינור ההתקנה תכלול עיגון הגונזולה על פי תנאי השטח כולל כל החומרים והאביזרים הנדרשים להתקנה על פי התקן. </v>
          </cell>
          <cell r="E222">
            <v>1</v>
          </cell>
          <cell r="F222" t="str">
            <v>יחידה</v>
          </cell>
          <cell r="G222">
            <v>904</v>
          </cell>
          <cell r="H222">
            <v>-406.8</v>
          </cell>
          <cell r="I222">
            <v>497.2</v>
          </cell>
          <cell r="J222">
            <v>350.34999999999997</v>
          </cell>
          <cell r="K222">
            <v>847.55</v>
          </cell>
          <cell r="L222">
            <v>847.55</v>
          </cell>
        </row>
        <row r="223">
          <cell r="B223">
            <v>263</v>
          </cell>
          <cell r="C223">
            <v>6</v>
          </cell>
          <cell r="D223" t="str">
            <v xml:space="preserve">צינור מתכת בקוטר עד "4 באורך עד 6  מטר מגולוון  הכולל חיתוכים הברגות וחיבורי מופות במידה ויידרש הצינור יכיל התקני צלחת בקצותיו לעיגון בקיר כלול במחיר התקנת הצינור לרבות קידוחים למבנה כולל כל האביזרים הנדרשים. </v>
          </cell>
          <cell r="E223">
            <v>1</v>
          </cell>
          <cell r="F223" t="str">
            <v>יחידה</v>
          </cell>
          <cell r="G223">
            <v>1454</v>
          </cell>
          <cell r="H223">
            <v>-654.30000000000007</v>
          </cell>
          <cell r="I223">
            <v>799.69999999999993</v>
          </cell>
          <cell r="J223">
            <v>640.75</v>
          </cell>
          <cell r="K223">
            <v>1440.4499999999998</v>
          </cell>
          <cell r="L223">
            <v>1440.4499999999998</v>
          </cell>
        </row>
        <row r="224">
          <cell r="B224">
            <v>265</v>
          </cell>
          <cell r="C224">
            <v>6</v>
          </cell>
          <cell r="D224" t="str">
            <v xml:space="preserve"> עמוד משען לעמוד עץ  קיים כולל חפירת בור עיגון וביצוע יציקה בנקודת המשען כולל עיגון התמך בעמוד הבסיסי.</v>
          </cell>
          <cell r="E224">
            <v>1</v>
          </cell>
          <cell r="F224" t="str">
            <v>יחידה</v>
          </cell>
          <cell r="G224">
            <v>1298</v>
          </cell>
          <cell r="H224">
            <v>-584.1</v>
          </cell>
          <cell r="I224">
            <v>713.9</v>
          </cell>
          <cell r="J224">
            <v>1320</v>
          </cell>
          <cell r="K224">
            <v>2033.9</v>
          </cell>
          <cell r="L224">
            <v>2033.9</v>
          </cell>
        </row>
        <row r="225">
          <cell r="B225">
            <v>266</v>
          </cell>
          <cell r="C225">
            <v>6</v>
          </cell>
          <cell r="D225" t="str">
            <v xml:space="preserve"> עמוד עץ בגובה 8/10 מ' על פי תקן בזק כולל עיגונו בבור וכיסוי על פי ההנחיות במפרט. ההתקנה כוללת עוגן חיזוק שיותקן על פי הנחיות המפקח וכן בורג עין ויחידת עיגון בקצהו העליון. עמוד ראשון בתוואי.</v>
          </cell>
          <cell r="E225">
            <v>1</v>
          </cell>
          <cell r="F225" t="str">
            <v>יחידה</v>
          </cell>
          <cell r="G225">
            <v>2096</v>
          </cell>
          <cell r="H225">
            <v>-943.2</v>
          </cell>
          <cell r="I225">
            <v>1152.8</v>
          </cell>
          <cell r="J225">
            <v>1595</v>
          </cell>
          <cell r="K225">
            <v>2747.8</v>
          </cell>
          <cell r="L225">
            <v>2747.8</v>
          </cell>
        </row>
        <row r="226">
          <cell r="B226">
            <v>267</v>
          </cell>
          <cell r="C226">
            <v>6</v>
          </cell>
          <cell r="D226" t="str">
            <v xml:space="preserve"> עמוד עץ בגובה 12 מ' על פי תקן בזק כולל עיגונו בבור וכיסוי על פי ההנחיות במפרט. ההתקנה כוללת עוגן חיזוק שיותקן על פי הנחיות המפקח וכן בורג עין ויחידת עיגון בקצהו העליון. עמוד ראשון בתוואי.</v>
          </cell>
          <cell r="E226">
            <v>1</v>
          </cell>
          <cell r="F226" t="str">
            <v>יחידה</v>
          </cell>
          <cell r="G226">
            <v>3496</v>
          </cell>
          <cell r="H226">
            <v>-1573.2</v>
          </cell>
          <cell r="I226">
            <v>1922.8</v>
          </cell>
          <cell r="J226">
            <v>1760</v>
          </cell>
          <cell r="K226">
            <v>3682.8</v>
          </cell>
          <cell r="L226">
            <v>3682.8</v>
          </cell>
        </row>
        <row r="227">
          <cell r="B227">
            <v>268</v>
          </cell>
          <cell r="C227">
            <v>6</v>
          </cell>
          <cell r="D227" t="str">
            <v xml:space="preserve"> כבל פלדה שזור לתליה עילית בקוטר 4/6 מ"מ לרבות שזירת הכבל/סיב על הכבל פלדה. כולל אספקה והתקנת מהדקים בכמות הנדרשת.</v>
          </cell>
          <cell r="E227">
            <v>1</v>
          </cell>
          <cell r="F227" t="str">
            <v>מטר</v>
          </cell>
          <cell r="G227">
            <v>4</v>
          </cell>
          <cell r="H227">
            <v>-1.8</v>
          </cell>
          <cell r="I227">
            <v>2.2000000000000002</v>
          </cell>
          <cell r="J227">
            <v>3.3</v>
          </cell>
          <cell r="K227">
            <v>5.5</v>
          </cell>
          <cell r="L227">
            <v>5.5</v>
          </cell>
        </row>
        <row r="228">
          <cell r="B228">
            <v>269</v>
          </cell>
          <cell r="C228">
            <v>6</v>
          </cell>
          <cell r="D228" t="str">
            <v xml:space="preserve"> מותחן לכבל פלדה שזור עד 10 מ"מ.</v>
          </cell>
          <cell r="E228">
            <v>1</v>
          </cell>
          <cell r="F228" t="str">
            <v>יחידה</v>
          </cell>
          <cell r="G228">
            <v>5</v>
          </cell>
          <cell r="H228">
            <v>-2.25</v>
          </cell>
          <cell r="I228">
            <v>2.75</v>
          </cell>
          <cell r="J228">
            <v>3.3</v>
          </cell>
          <cell r="K228">
            <v>6.05</v>
          </cell>
          <cell r="L228">
            <v>6.05</v>
          </cell>
        </row>
        <row r="229">
          <cell r="B229">
            <v>270</v>
          </cell>
          <cell r="C229">
            <v>6</v>
          </cell>
          <cell r="D229" t="str">
            <v>אף גשם לכניסה למבנה עד גודל "4, לרבות קידוח, העבודה, החומר, האיטום בין הצינור למבנה ובין הכבל לצינור - הכל קומפלט</v>
          </cell>
          <cell r="E229">
            <v>1</v>
          </cell>
          <cell r="F229" t="str">
            <v>קומפלט</v>
          </cell>
          <cell r="G229">
            <v>10</v>
          </cell>
          <cell r="H229">
            <v>-4.5</v>
          </cell>
          <cell r="I229">
            <v>5.5</v>
          </cell>
          <cell r="J229">
            <v>24.75</v>
          </cell>
          <cell r="K229">
            <v>30.25</v>
          </cell>
          <cell r="L229">
            <v>30.25</v>
          </cell>
        </row>
        <row r="230">
          <cell r="B230">
            <v>271</v>
          </cell>
          <cell r="C230">
            <v>6</v>
          </cell>
          <cell r="D230" t="str">
            <v>ביצוע חפירת תת"ק לצנרת קלה בעומק 80 ס"מ עד  120 ס"מ  וברוחב עד 40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תיקון עליו כגון:</v>
          </cell>
          <cell r="E230">
            <v>1</v>
          </cell>
          <cell r="F230" t="str">
            <v>מטר</v>
          </cell>
          <cell r="G230">
            <v>74</v>
          </cell>
          <cell r="H230">
            <v>-33.300000000000004</v>
          </cell>
          <cell r="I230">
            <v>40.699999999999996</v>
          </cell>
          <cell r="J230">
            <v>48.4</v>
          </cell>
          <cell r="K230">
            <v>89.1</v>
          </cell>
          <cell r="L230">
            <v>89.1</v>
          </cell>
        </row>
        <row r="231">
          <cell r="B231">
            <v>272</v>
          </cell>
          <cell r="C231">
            <v>6</v>
          </cell>
          <cell r="D231" t="str">
            <v>ביצוע חפירת תת"ק בעומק של 150 ס"מ  וברוחב של עד 100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תיקון עליון כגון:(  למעט אספל</v>
          </cell>
          <cell r="E231">
            <v>4400</v>
          </cell>
          <cell r="F231" t="str">
            <v>מטר</v>
          </cell>
          <cell r="G231">
            <v>0</v>
          </cell>
          <cell r="H231">
            <v>0</v>
          </cell>
          <cell r="I231">
            <v>30</v>
          </cell>
          <cell r="J231">
            <v>77</v>
          </cell>
          <cell r="K231">
            <v>107</v>
          </cell>
          <cell r="L231">
            <v>470800</v>
          </cell>
        </row>
        <row r="232">
          <cell r="B232">
            <v>273</v>
          </cell>
          <cell r="C232">
            <v>6</v>
          </cell>
          <cell r="D232" t="str">
            <v>ביצוע חפירת תת"ק בעומק של 250 ס"מ  (חפירה משולבת אדום-שחור) וברוחב של עד 100 ס"מ על פי התכנון המפורט המאושר, המפרט הטכני, הכנה, חפירה, הכנת מצעי חול והטמנת צינורות , הידוק, סרט אזהרה, כיסוי החפירה בכל סוג חומר שיידרש,  החזרת  מצב לקדמותו כולל  כל סוג תיקו</v>
          </cell>
          <cell r="E232">
            <v>14000</v>
          </cell>
          <cell r="F232" t="str">
            <v>מטר</v>
          </cell>
          <cell r="G232">
            <v>0</v>
          </cell>
          <cell r="H232">
            <v>0</v>
          </cell>
          <cell r="I232">
            <v>30</v>
          </cell>
          <cell r="J232">
            <v>90</v>
          </cell>
          <cell r="K232">
            <v>120</v>
          </cell>
          <cell r="L232">
            <v>1680000</v>
          </cell>
        </row>
        <row r="233">
          <cell r="B233">
            <v>274</v>
          </cell>
          <cell r="C233">
            <v>6</v>
          </cell>
          <cell r="D233" t="str">
            <v xml:space="preserve">תוספת עבור חציבה למטר חפירה בעומק 80 ס"מ עד 120 ס"מ וברוחב של עד 40 ס"מ. התוספת תשולם בתנאי שהספק ימציא אישור מומחה מוסמך לתחום וזאת על חשבונו. כתנאי לתשלום התוספת על הספק לקבל אישור בכתב מהלקוח  טרם ביצוע החפירה. </v>
          </cell>
          <cell r="E233">
            <v>1</v>
          </cell>
          <cell r="F233" t="str">
            <v>מטר</v>
          </cell>
          <cell r="G233">
            <v>30</v>
          </cell>
          <cell r="H233">
            <v>-13.5</v>
          </cell>
          <cell r="I233">
            <v>16.5</v>
          </cell>
          <cell r="J233">
            <v>19.25</v>
          </cell>
          <cell r="K233">
            <v>35.75</v>
          </cell>
          <cell r="L233">
            <v>35.75</v>
          </cell>
        </row>
        <row r="234">
          <cell r="B234">
            <v>275</v>
          </cell>
          <cell r="C234">
            <v>6</v>
          </cell>
          <cell r="D234" t="str">
            <v xml:space="preserve">תוספת עבור חציבה למטר חפירה בעומק של 150 ס"מ וברוחב של עד 100 ס"מ . התוספת תשולם בתנאי שהספק ימציא אישור מומחה מוסמך לתחום וזאת על חשבונו. כתנאי לתשלום התוספת על הספק לקבל אישור בכתב מהלקוח  טרם ביצוע החפירה.   </v>
          </cell>
          <cell r="E234">
            <v>1</v>
          </cell>
          <cell r="F234" t="str">
            <v>מטר</v>
          </cell>
          <cell r="G234">
            <v>40</v>
          </cell>
          <cell r="H234">
            <v>-18</v>
          </cell>
          <cell r="I234">
            <v>22</v>
          </cell>
          <cell r="J234">
            <v>24.75</v>
          </cell>
          <cell r="K234">
            <v>46.75</v>
          </cell>
          <cell r="L234">
            <v>46.75</v>
          </cell>
        </row>
        <row r="235">
          <cell r="B235">
            <v>276</v>
          </cell>
          <cell r="C235">
            <v>6</v>
          </cell>
          <cell r="D235" t="str">
            <v xml:space="preserve">תוספת עבור חציבה למטר חפירה בעומק של 250 ס"מ וברוחב של עד 100 ס"מ.התוספת תשולם בתנאי שהספק ימציא אישור מומחה מוסמך לתחום וזאת על חשבונו. כתנאי לתשלום התוספת על הספק לקבל אישור בכתב מהלקוח  טרם ביצוע החפירה. </v>
          </cell>
          <cell r="E235">
            <v>1</v>
          </cell>
          <cell r="F235" t="str">
            <v>מטר</v>
          </cell>
          <cell r="G235">
            <v>58</v>
          </cell>
          <cell r="H235">
            <v>-26.1</v>
          </cell>
          <cell r="I235">
            <v>31.9</v>
          </cell>
          <cell r="J235">
            <v>27.5</v>
          </cell>
          <cell r="K235">
            <v>59.4</v>
          </cell>
          <cell r="L235">
            <v>59.4</v>
          </cell>
        </row>
        <row r="236">
          <cell r="B236">
            <v>277</v>
          </cell>
          <cell r="C236">
            <v>6</v>
          </cell>
          <cell r="D236" t="str">
            <v>תוספת לביטון מזוין כפול  ב400 תקני מעל צנרת רדודה בכביש או למעבר עומס גבוה  בעובי 40 ס"מ  או לצורך סגירת גובים או פתחים בכניסה למבנים(רק עבור מקרים בהם תשתית התת"ק בוצעה על ידי גורם אחר)</v>
          </cell>
          <cell r="E236">
            <v>1</v>
          </cell>
          <cell r="F236" t="str">
            <v>מטר רבוע</v>
          </cell>
          <cell r="G236">
            <v>328</v>
          </cell>
          <cell r="H236">
            <v>-147.6</v>
          </cell>
          <cell r="I236">
            <v>180.4</v>
          </cell>
          <cell r="J236">
            <v>132.55000000000001</v>
          </cell>
          <cell r="K236">
            <v>312.95000000000005</v>
          </cell>
          <cell r="L236">
            <v>312.95000000000005</v>
          </cell>
        </row>
        <row r="237">
          <cell r="B237">
            <v>278</v>
          </cell>
          <cell r="C237">
            <v>6</v>
          </cell>
          <cell r="D237" t="str">
            <v xml:space="preserve">תיקון אספלט בכביש /מדרכה /שביל  או אבנים משתלבות </v>
          </cell>
          <cell r="E237">
            <v>1</v>
          </cell>
          <cell r="F237" t="str">
            <v>מטר רבוע</v>
          </cell>
          <cell r="G237">
            <v>120</v>
          </cell>
          <cell r="H237">
            <v>-54</v>
          </cell>
          <cell r="I237">
            <v>66</v>
          </cell>
          <cell r="J237">
            <v>82.5</v>
          </cell>
          <cell r="K237">
            <v>148.5</v>
          </cell>
          <cell r="L237">
            <v>148.5</v>
          </cell>
        </row>
        <row r="238">
          <cell r="B238">
            <v>280</v>
          </cell>
          <cell r="C238">
            <v>6</v>
          </cell>
          <cell r="D238" t="str">
            <v>אספקה ו/או הנחת צינור בהתאם למפרט לרבות, מחברים תקניים, מרווחונים (ספייסרים בלע"ז), חוט משיכה, עליות  בקשתות חרושתיות למבנים/עמודים וחיבור לגוב : סוג צינור -"4 קשיח מסוג פי.וי.סי ת"י 858. תוצרת פלסים, פלעד , חוליות.</v>
          </cell>
          <cell r="E238">
            <v>50000</v>
          </cell>
          <cell r="F238" t="str">
            <v>מטר</v>
          </cell>
          <cell r="G238">
            <v>0</v>
          </cell>
          <cell r="H238">
            <v>0</v>
          </cell>
          <cell r="I238">
            <v>16</v>
          </cell>
          <cell r="J238">
            <v>3.5</v>
          </cell>
          <cell r="K238">
            <v>19.5</v>
          </cell>
          <cell r="L238">
            <v>975000</v>
          </cell>
        </row>
        <row r="239">
          <cell r="B239">
            <v>281</v>
          </cell>
          <cell r="C239">
            <v>6</v>
          </cell>
          <cell r="D239" t="str">
            <v>אספקה ו/או הנחת צינור בהתאם למפרט לרבות, מחברים תקניים, מרווחונים (ספייסרים בלע"ז), חוט משיכה, עליות  בקשתות חרושתיות למבנים/עמודים וחיבור לגוב : סוג צינור -"6 קשיח מסוג פי.וי.סי ת"י 858. תוצרת פלסים, פלעד, חוליות.</v>
          </cell>
          <cell r="E239">
            <v>1</v>
          </cell>
          <cell r="F239" t="str">
            <v>מטר</v>
          </cell>
          <cell r="G239">
            <v>75</v>
          </cell>
          <cell r="H239">
            <v>-33.75</v>
          </cell>
          <cell r="I239">
            <v>41.25</v>
          </cell>
          <cell r="J239">
            <v>35.75</v>
          </cell>
          <cell r="K239">
            <v>77</v>
          </cell>
          <cell r="L239">
            <v>77</v>
          </cell>
        </row>
        <row r="240">
          <cell r="B240">
            <v>282</v>
          </cell>
          <cell r="C240">
            <v>6</v>
          </cell>
          <cell r="D240" t="str">
            <v>אספקה ו/או הנחת צינור בהתאם למפרט לרבות, מחברים תקניים, מרווחונים (ספייסרים בלע"ז), חבל השחלה עליות למבנים/עמודים וחיבור לגוב :סוג צינור - "4 מרילין עובי דופן 3.2 מ"מ. תוצרת פלסים, מצר פלסט, פלעד.</v>
          </cell>
          <cell r="E240">
            <v>1</v>
          </cell>
          <cell r="F240" t="str">
            <v>מטר</v>
          </cell>
          <cell r="G240">
            <v>74</v>
          </cell>
          <cell r="H240">
            <v>-33.300000000000004</v>
          </cell>
          <cell r="I240">
            <v>40.699999999999996</v>
          </cell>
          <cell r="J240">
            <v>27.5</v>
          </cell>
          <cell r="K240">
            <v>68.199999999999989</v>
          </cell>
          <cell r="L240">
            <v>68.199999999999989</v>
          </cell>
        </row>
        <row r="241">
          <cell r="B241">
            <v>283</v>
          </cell>
          <cell r="C241">
            <v>6</v>
          </cell>
          <cell r="D241" t="str">
            <v>אספקה ו/או הנחת צינור בהתאם למפרט לרבות, מחברים תקניים, מרווחונים (ספייסרים בלע"ז), חבל השחלה וחיבור לגוב : צינור פוליאתילן בהתאם ת"י 1531 יק"ע 11-או 13.5  75 מ"מ בהתאם לדרישת המזמין. תוצרת בניאס, פלעד , א.ש פלסט.</v>
          </cell>
          <cell r="E241">
            <v>42000</v>
          </cell>
          <cell r="F241" t="str">
            <v>מטר</v>
          </cell>
          <cell r="G241">
            <v>0</v>
          </cell>
          <cell r="H241">
            <v>0</v>
          </cell>
          <cell r="I241">
            <v>17</v>
          </cell>
          <cell r="J241">
            <v>3</v>
          </cell>
          <cell r="K241">
            <v>20</v>
          </cell>
          <cell r="L241">
            <v>840000</v>
          </cell>
        </row>
        <row r="242">
          <cell r="B242">
            <v>284</v>
          </cell>
          <cell r="C242">
            <v>6</v>
          </cell>
          <cell r="D242" t="str">
            <v>אספקה ו/או הנחת צינור בהתאם למפרט לרבות, מחברים תקניים, מרווחונים (ספייסרים בלע"ז), חבל השחלה עליות למבנים/עמודים וחיבור לגוב : צינור פוליאתילן בהתאם לת"י 1531 יק"ע 11-או 13.5  50 מ"מ בהתאם לדרישת המזמין. תוצרת בניאס, פלעד, א.ש פלסט.</v>
          </cell>
          <cell r="E242">
            <v>1</v>
          </cell>
          <cell r="F242" t="str">
            <v>מטר</v>
          </cell>
          <cell r="G242">
            <v>12</v>
          </cell>
          <cell r="H242">
            <v>-5.4</v>
          </cell>
          <cell r="I242">
            <v>6.6</v>
          </cell>
          <cell r="J242">
            <v>19.25</v>
          </cell>
          <cell r="K242">
            <v>25.85</v>
          </cell>
          <cell r="L242">
            <v>25.85</v>
          </cell>
        </row>
        <row r="243">
          <cell r="B243">
            <v>285</v>
          </cell>
          <cell r="C243">
            <v>6</v>
          </cell>
          <cell r="D243" t="str">
            <v>אטם קנים  המכיל גומיה סביב קוטרו למניעת נפילה  עשוי מחומר PVC  , עבור צינור PVC  / יק"ע בכל קוטר. תוצרת 3M או שו"ע.</v>
          </cell>
          <cell r="E243">
            <v>1</v>
          </cell>
          <cell r="F243" t="str">
            <v>יחידה</v>
          </cell>
          <cell r="G243">
            <v>42</v>
          </cell>
          <cell r="H243">
            <v>-18.900000000000002</v>
          </cell>
          <cell r="I243">
            <v>23.099999999999998</v>
          </cell>
          <cell r="J243">
            <v>4.95</v>
          </cell>
          <cell r="K243">
            <v>28.049999999999997</v>
          </cell>
          <cell r="L243">
            <v>28.049999999999997</v>
          </cell>
        </row>
        <row r="244">
          <cell r="B244">
            <v>286</v>
          </cell>
          <cell r="C244">
            <v>6</v>
          </cell>
          <cell r="D244" t="str">
            <v>איטום קנה/צינור המכילים כבלים, ע"י חומר מערכת איטום של  חברת 3M  מק"ט 4416 נגד מים ולחות או מחומר/ערכה שוות ערך המאושרים ע"י  חב' בזק - עבור תשתית קיימת. בתשתית חדשה - יגולם במחיר העבודה. תוצרת 3M או שו"ע.</v>
          </cell>
          <cell r="E244">
            <v>1</v>
          </cell>
          <cell r="F244" t="str">
            <v>יחידה</v>
          </cell>
          <cell r="G244">
            <v>81</v>
          </cell>
          <cell r="H244">
            <v>-36.450000000000003</v>
          </cell>
          <cell r="I244">
            <v>44.55</v>
          </cell>
          <cell r="J244">
            <v>22.55</v>
          </cell>
          <cell r="K244">
            <v>67.099999999999994</v>
          </cell>
          <cell r="L244">
            <v>67.099999999999994</v>
          </cell>
        </row>
        <row r="245">
          <cell r="B245">
            <v>287</v>
          </cell>
          <cell r="C245">
            <v>6</v>
          </cell>
          <cell r="D245" t="str">
            <v>הספקה והשחלה בנשיפה של מיקרו צינורית מסוג      MICRO-DUCT  מחורצת פנימי (ללא ציפוי סיליקון),בקוטר  חיצוני של 12 מ"מ, בתוך קנה פוליאתילן קיים ריק עבור תשתיות חיצוניות (outdoor) מק"ט 02175 של חברת gabocom או שו"ע (מתאים לסיב מיקרו כבל עד 72  סיב) בכל צבע שי</v>
          </cell>
          <cell r="E245">
            <v>1</v>
          </cell>
          <cell r="F245" t="str">
            <v>מטר</v>
          </cell>
          <cell r="G245">
            <v>5</v>
          </cell>
          <cell r="H245">
            <v>-2.25</v>
          </cell>
          <cell r="I245">
            <v>2.75</v>
          </cell>
          <cell r="J245">
            <v>3.85</v>
          </cell>
          <cell r="K245">
            <v>6.6</v>
          </cell>
          <cell r="L245">
            <v>6.6</v>
          </cell>
        </row>
        <row r="246">
          <cell r="B246">
            <v>289</v>
          </cell>
          <cell r="C246">
            <v>6</v>
          </cell>
          <cell r="D246" t="str">
            <v xml:space="preserve">אספקה והתקנה מחבר מעבר (connector)למיקרו צינורית בקוטר 12 מ"מ מק"ט 01157 של חברת gabocom או שו"ע </v>
          </cell>
          <cell r="E246">
            <v>1</v>
          </cell>
          <cell r="F246" t="str">
            <v>יחידה</v>
          </cell>
          <cell r="G246">
            <v>19</v>
          </cell>
          <cell r="H246">
            <v>-8.5500000000000007</v>
          </cell>
          <cell r="I246">
            <v>10.45</v>
          </cell>
          <cell r="J246">
            <v>8.8000000000000007</v>
          </cell>
          <cell r="K246">
            <v>19.25</v>
          </cell>
          <cell r="L246">
            <v>19.25</v>
          </cell>
        </row>
        <row r="247">
          <cell r="B247">
            <v>290</v>
          </cell>
          <cell r="C247">
            <v>6</v>
          </cell>
          <cell r="D247" t="str">
            <v>אספקה  והתקנה אטם סופי (End plug) למיקרו צינורית בקוטר 12 מ"מ מק"ט 42482 של חברת gabocom  או שו"ע</v>
          </cell>
          <cell r="E247">
            <v>1</v>
          </cell>
          <cell r="F247" t="str">
            <v>יחידה</v>
          </cell>
          <cell r="G247">
            <v>29</v>
          </cell>
          <cell r="H247">
            <v>-13.05</v>
          </cell>
          <cell r="I247">
            <v>15.95</v>
          </cell>
          <cell r="J247">
            <v>8.8000000000000007</v>
          </cell>
          <cell r="K247">
            <v>24.75</v>
          </cell>
          <cell r="L247">
            <v>24.75</v>
          </cell>
        </row>
        <row r="248">
          <cell r="B248">
            <v>291</v>
          </cell>
          <cell r="C248">
            <v>6</v>
          </cell>
          <cell r="D248" t="str">
            <v>הספקה והשחלה בנשיפה של  מיקרו צינורית מסוג MICRO-DUCT  מחורצת פנימי (ללא ציפוי סיליקון) בקוטר  חיצוני של 12 מ"מ , בתוך קנה פוליתילן קיים  שבו מושחלים כבלים מק"ט 02175 של חברת gabocom   או שו"ע</v>
          </cell>
          <cell r="E248">
            <v>1</v>
          </cell>
          <cell r="F248" t="str">
            <v>מטר</v>
          </cell>
          <cell r="G248">
            <v>5</v>
          </cell>
          <cell r="H248">
            <v>-2.25</v>
          </cell>
          <cell r="I248">
            <v>2.75</v>
          </cell>
          <cell r="J248">
            <v>4.95</v>
          </cell>
          <cell r="K248">
            <v>7.7</v>
          </cell>
          <cell r="L248">
            <v>7.7</v>
          </cell>
        </row>
        <row r="249">
          <cell r="B249">
            <v>292</v>
          </cell>
          <cell r="C249">
            <v>6</v>
          </cell>
          <cell r="D249" t="str">
            <v>אספקה והתקנה מחבר פיצול (Y CONNECTOR או T או חיבור ישיר ) בגוב לצנרת בקוטר 50 מ"מ שבה מושחלים מיקרו  צינוריות מקטי"ם 00983 או 04621 או 00997 של חברת gabocom או שו"ע</v>
          </cell>
          <cell r="E249">
            <v>1</v>
          </cell>
          <cell r="F249" t="str">
            <v>יחידה</v>
          </cell>
          <cell r="G249">
            <v>292</v>
          </cell>
          <cell r="H249">
            <v>-131.4</v>
          </cell>
          <cell r="I249">
            <v>160.6</v>
          </cell>
          <cell r="J249">
            <v>12.1</v>
          </cell>
          <cell r="K249">
            <v>172.7</v>
          </cell>
          <cell r="L249">
            <v>172.7</v>
          </cell>
        </row>
        <row r="250">
          <cell r="B250">
            <v>293</v>
          </cell>
          <cell r="C250">
            <v>6</v>
          </cell>
          <cell r="D250" t="str">
            <v>סמן למיקרו צינורית בקוטר 12מ"מ 01059 של חברת  gabocom או שו"ע</v>
          </cell>
          <cell r="E250">
            <v>1</v>
          </cell>
          <cell r="F250" t="str">
            <v>יחידה</v>
          </cell>
          <cell r="G250">
            <v>22</v>
          </cell>
          <cell r="H250">
            <v>-9.9</v>
          </cell>
          <cell r="I250">
            <v>12.1</v>
          </cell>
          <cell r="J250">
            <v>8.25</v>
          </cell>
          <cell r="K250">
            <v>20.350000000000001</v>
          </cell>
          <cell r="L250">
            <v>20.350000000000001</v>
          </cell>
        </row>
        <row r="251">
          <cell r="B251">
            <v>294</v>
          </cell>
          <cell r="C251">
            <v>6</v>
          </cell>
          <cell r="D251" t="str">
            <v>מחבר בין שני צינורות 50 מ"מ 10779 של חברת gabocom   או שו"ע</v>
          </cell>
          <cell r="E251">
            <v>1</v>
          </cell>
          <cell r="F251" t="str">
            <v>יחידה</v>
          </cell>
          <cell r="G251">
            <v>275</v>
          </cell>
          <cell r="H251">
            <v>-123.75</v>
          </cell>
          <cell r="I251">
            <v>151.25</v>
          </cell>
          <cell r="J251">
            <v>9.9</v>
          </cell>
          <cell r="K251">
            <v>161.15</v>
          </cell>
          <cell r="L251">
            <v>161.15</v>
          </cell>
        </row>
        <row r="252">
          <cell r="B252">
            <v>296</v>
          </cell>
          <cell r="C252">
            <v>6</v>
          </cell>
          <cell r="D252" t="str">
            <v>קידוח אופקי כולל כל העבודות הנלוות - לפי המפרט הטכני , כולל אספקת והתקנת 4 צינורות בקוטר "3 או "4  מסוג "מרילין" (במידה ותידרש תוספת צנרת , ישולם צינור בסעיף נפרד)</v>
          </cell>
          <cell r="E252">
            <v>1</v>
          </cell>
          <cell r="F252" t="str">
            <v>מטר</v>
          </cell>
          <cell r="G252">
            <v>433</v>
          </cell>
          <cell r="H252">
            <v>-194.85</v>
          </cell>
          <cell r="I252">
            <v>238.15</v>
          </cell>
          <cell r="J252">
            <v>440</v>
          </cell>
          <cell r="K252">
            <v>678.15</v>
          </cell>
          <cell r="L252">
            <v>678.15</v>
          </cell>
        </row>
        <row r="253">
          <cell r="B253">
            <v>297</v>
          </cell>
          <cell r="C253">
            <v>6</v>
          </cell>
          <cell r="D253" t="str">
            <v xml:space="preserve">  אספקה  התקנה והטמנה של תא תקשורת  A1  קומלפט הכולל ביצוע חפירה , כולל כל האביזרים ,כגון עוגני קיר וריצפה ,מתלים סרג ומסגרת , דלי ,סולם מגולוון ,ערכת הארקה הכוללת מוט הארקה וכבל הארקה באורך הנדרש כולל מסגרת+מכסה לעומס של 25 טון. החברות המאושרות למסגרות+מ</v>
          </cell>
          <cell r="E253">
            <v>1</v>
          </cell>
          <cell r="F253" t="str">
            <v>קומפלט</v>
          </cell>
          <cell r="G253">
            <v>12668</v>
          </cell>
          <cell r="H253">
            <v>-5700.6</v>
          </cell>
          <cell r="I253">
            <v>6967.4</v>
          </cell>
          <cell r="J253">
            <v>1925</v>
          </cell>
          <cell r="K253">
            <v>8892.4</v>
          </cell>
          <cell r="L253">
            <v>8892.4</v>
          </cell>
        </row>
        <row r="254">
          <cell r="B254">
            <v>298</v>
          </cell>
          <cell r="C254">
            <v>6</v>
          </cell>
          <cell r="D254" t="str">
            <v xml:space="preserve">  אספקה  התקנה והטמנת של תא תקשורת  A2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v>
          </cell>
          <cell r="E254">
            <v>220</v>
          </cell>
          <cell r="F254" t="str">
            <v>קומפלט</v>
          </cell>
          <cell r="G254">
            <v>0</v>
          </cell>
          <cell r="H254">
            <v>0</v>
          </cell>
          <cell r="I254">
            <v>5000</v>
          </cell>
          <cell r="J254">
            <v>2200</v>
          </cell>
          <cell r="K254">
            <v>7200</v>
          </cell>
          <cell r="L254">
            <v>1584000</v>
          </cell>
        </row>
        <row r="255">
          <cell r="B255">
            <v>299</v>
          </cell>
          <cell r="C255">
            <v>6</v>
          </cell>
          <cell r="D255" t="str">
            <v xml:space="preserve"> אספקה  התקנה והטמנת של תא תקשורת  A3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v>
          </cell>
          <cell r="E255">
            <v>1</v>
          </cell>
          <cell r="F255" t="str">
            <v>קומפלט</v>
          </cell>
          <cell r="G255">
            <v>23000</v>
          </cell>
          <cell r="H255">
            <v>-10350</v>
          </cell>
          <cell r="I255">
            <v>12650</v>
          </cell>
          <cell r="J255">
            <v>1925</v>
          </cell>
          <cell r="K255">
            <v>14575</v>
          </cell>
          <cell r="L255">
            <v>14575</v>
          </cell>
        </row>
        <row r="256">
          <cell r="B256">
            <v>300</v>
          </cell>
          <cell r="C256">
            <v>6</v>
          </cell>
          <cell r="D256" t="str">
            <v>אספקה  התקנה והטמנת של תא תקשורת  A5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למ</v>
          </cell>
          <cell r="E256">
            <v>1</v>
          </cell>
          <cell r="F256" t="str">
            <v>קומפלט</v>
          </cell>
          <cell r="G256">
            <v>20955</v>
          </cell>
          <cell r="H256">
            <v>-9429.75</v>
          </cell>
          <cell r="I256">
            <v>11525.25</v>
          </cell>
          <cell r="J256">
            <v>1925</v>
          </cell>
          <cell r="K256">
            <v>13450.25</v>
          </cell>
          <cell r="L256">
            <v>13450.25</v>
          </cell>
        </row>
        <row r="257">
          <cell r="B257">
            <v>301</v>
          </cell>
          <cell r="C257">
            <v>6</v>
          </cell>
          <cell r="D257" t="str">
            <v>אספקה  התקנה והטמנת של תא תקשורת  A25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 ל</v>
          </cell>
          <cell r="E257">
            <v>1</v>
          </cell>
          <cell r="F257" t="str">
            <v>קומפלט</v>
          </cell>
          <cell r="G257">
            <v>18940</v>
          </cell>
          <cell r="H257">
            <v>-8523</v>
          </cell>
          <cell r="I257">
            <v>10417</v>
          </cell>
          <cell r="J257">
            <v>1925</v>
          </cell>
          <cell r="K257">
            <v>12342</v>
          </cell>
          <cell r="L257">
            <v>12342</v>
          </cell>
        </row>
        <row r="258">
          <cell r="B258">
            <v>302</v>
          </cell>
          <cell r="C258">
            <v>6</v>
          </cell>
          <cell r="D258" t="str">
            <v xml:space="preserve"> אספקה  התקנה והטמנת של תא תקשורת  A401  קומלפט כולל ביצוע חפירה כולל כל האביזרים ,כגון עוגני קיר וריצפה ,מתלים,סרג, ומסגרת ,כולל דלי ,סולם מגולוון ,ערכת הארקה הכוללת מוט הארקה וכבל הארקה באורך הנדרש ,כולל מסגרת+מכסה תיקני לעומס של 25 טון. החברות המאושרות</v>
          </cell>
          <cell r="E258">
            <v>1</v>
          </cell>
          <cell r="F258" t="str">
            <v>קומפלט</v>
          </cell>
          <cell r="G258">
            <v>18068</v>
          </cell>
          <cell r="H258">
            <v>-8130.6</v>
          </cell>
          <cell r="I258">
            <v>9937.4</v>
          </cell>
          <cell r="J258">
            <v>1925</v>
          </cell>
          <cell r="K258">
            <v>11862.4</v>
          </cell>
          <cell r="L258">
            <v>11862.4</v>
          </cell>
        </row>
        <row r="259">
          <cell r="B259">
            <v>303</v>
          </cell>
          <cell r="C259">
            <v>6</v>
          </cell>
          <cell r="D259" t="str">
            <v xml:space="preserve">תוספת עבור מסגרת+מכסה גוב  מתכת עליון דגם כביש לעומס של 40 טון לכל הגובים  שלעיל (האספקה וההתקנה  של המיכסים תהיה במקום המכסים של 25 טון שלעיל) החברות המאושרות למסגרות+מכסים: יציקות המפרץ, ד.מ. חן ארד, פילרט, מנשה ברוך ויע"ז. </v>
          </cell>
          <cell r="E259">
            <v>1</v>
          </cell>
          <cell r="F259" t="str">
            <v>יחידה</v>
          </cell>
          <cell r="G259">
            <v>400</v>
          </cell>
          <cell r="H259">
            <v>-180</v>
          </cell>
          <cell r="I259">
            <v>220</v>
          </cell>
          <cell r="J259">
            <v>0.55000000000000004</v>
          </cell>
          <cell r="K259">
            <v>220.55</v>
          </cell>
          <cell r="L259">
            <v>220.55</v>
          </cell>
        </row>
        <row r="260">
          <cell r="B260">
            <v>304</v>
          </cell>
          <cell r="C260">
            <v>6</v>
          </cell>
          <cell r="D260" t="str">
            <v xml:space="preserve">תוספת עבור מסגרת+מכסה גוב  מתכת עליון דגם כביש לעומס של 60 טון לכל הגובים  שלעיל (האספקה וההתקנה  של המיכסים תהיה במקום המכסים של 25 טון שלעיל) החברות המאושרות למסגרות+מכסים: יציקות המפרץ, ד.מ. חן ארד, פילרט, מנשה ברוך ויע"ז. </v>
          </cell>
          <cell r="E260">
            <v>1</v>
          </cell>
          <cell r="F260" t="str">
            <v>יחידה</v>
          </cell>
          <cell r="G260">
            <v>900</v>
          </cell>
          <cell r="H260">
            <v>-405</v>
          </cell>
          <cell r="I260">
            <v>495</v>
          </cell>
          <cell r="J260">
            <v>0.55000000000000004</v>
          </cell>
          <cell r="K260">
            <v>495.55</v>
          </cell>
          <cell r="L260">
            <v>495.55</v>
          </cell>
        </row>
        <row r="261">
          <cell r="B261">
            <v>305</v>
          </cell>
          <cell r="C261">
            <v>6</v>
          </cell>
          <cell r="D261" t="str">
            <v>   תוספת תשלום עבור החלפת גוב קיים באתר בגוב חדש ו/או הנחת גוב בתוואי של צנרת קיימת כולל חפירה וגילוי הצנרת הקיימת , על הספק להזמין מהמפעל גוב בחלקים מודולאריים, ולבצע השלמות יציקה  בשטח לפי תוכניות באישור מהנדס הקונסטרוקציה מטעם הספק - לרבות תחתית,דפנות,</v>
          </cell>
          <cell r="E261">
            <v>1</v>
          </cell>
          <cell r="F261" t="str">
            <v>יחידה</v>
          </cell>
          <cell r="G261">
            <v>1547</v>
          </cell>
          <cell r="H261">
            <v>-696.15</v>
          </cell>
          <cell r="I261">
            <v>850.85</v>
          </cell>
          <cell r="J261">
            <v>2527.7999999999997</v>
          </cell>
          <cell r="K261">
            <v>3378.6499999999996</v>
          </cell>
          <cell r="L261">
            <v>3378.6499999999996</v>
          </cell>
        </row>
        <row r="262">
          <cell r="B262">
            <v>306</v>
          </cell>
          <cell r="C262">
            <v>6</v>
          </cell>
          <cell r="D262" t="str">
            <v>תוספת עבור הגבהת/הנמכת צווארון של גוב קיים באתר ללא הגבלת גובה, כולל כל הפעילויות הנדרשות וכל עבודות העזר הקשורות.</v>
          </cell>
          <cell r="E262">
            <v>1</v>
          </cell>
          <cell r="F262" t="str">
            <v>יחידה</v>
          </cell>
          <cell r="G262">
            <v>897</v>
          </cell>
          <cell r="H262">
            <v>-403.65000000000003</v>
          </cell>
          <cell r="I262">
            <v>493.34999999999997</v>
          </cell>
          <cell r="J262">
            <v>1361.25</v>
          </cell>
          <cell r="K262">
            <v>1854.6</v>
          </cell>
          <cell r="L262">
            <v>1854.6</v>
          </cell>
        </row>
        <row r="263">
          <cell r="B263">
            <v>307</v>
          </cell>
          <cell r="C263">
            <v>6</v>
          </cell>
          <cell r="D263" t="str">
            <v>ביצוע חדירה : בגוב קיים או  ברצפת מבנה   או מתחת למבנה קיים , לקליטת צנרת חדשה, מסוג 4" או יק"ע 50 או 75 המחיר לכל אלומת הצינורות בדופן אחת  או ברצפת מבנה לרבות אטימת החדירה (אדום + שחור)</v>
          </cell>
          <cell r="E263">
            <v>1</v>
          </cell>
          <cell r="F263" t="str">
            <v>אלומה</v>
          </cell>
          <cell r="G263">
            <v>0</v>
          </cell>
          <cell r="H263">
            <v>0</v>
          </cell>
          <cell r="I263">
            <v>0</v>
          </cell>
          <cell r="J263">
            <v>789.25</v>
          </cell>
          <cell r="K263">
            <v>789.25</v>
          </cell>
          <cell r="L263">
            <v>789.25</v>
          </cell>
        </row>
        <row r="264">
          <cell r="B264">
            <v>308</v>
          </cell>
          <cell r="C264">
            <v>6</v>
          </cell>
          <cell r="D264" t="str">
            <v>ביצוע חדירה בארון מעבר/סעף חיצוני קיים למבנה והכנסת צינור PVC בקוטר עד "4  מארון חיצוני קיים. ( הסעיף מתייחס להוספת מעבר להעברת כבלים מארון קיים למבנה) לרבות העבודה, החומר, האיטום, הטיח והצבע והחזרת המצב לקדמותו , בין הצינור למבנה ובין הכבל לצינור - הכל ק</v>
          </cell>
          <cell r="E264">
            <v>1</v>
          </cell>
          <cell r="F264" t="str">
            <v>קומפלט</v>
          </cell>
          <cell r="G264">
            <v>10</v>
          </cell>
          <cell r="H264">
            <v>-4.5</v>
          </cell>
          <cell r="I264">
            <v>5.5</v>
          </cell>
          <cell r="J264">
            <v>27.5</v>
          </cell>
          <cell r="K264">
            <v>33</v>
          </cell>
          <cell r="L264">
            <v>33</v>
          </cell>
        </row>
        <row r="265">
          <cell r="B265">
            <v>309</v>
          </cell>
          <cell r="C265">
            <v>6</v>
          </cell>
          <cell r="D265" t="str">
            <v>ביצוע חדירה ליסוד ארון מעבר/סעף חיצוני קיים. והכנסת צנרת חדשה ( ללא מגבלת מס' הצינורות וגודלם). לרבות שבירת יסוד הבטון, פרוק הארון הקיים. הכנסת הצנרת החדשה. יציקת יסוד הבטון מחדש והחזרת הארון למקומו, והחזרת המצב לקדמותו , כולל כל עבודות העזר הקשורות.</v>
          </cell>
          <cell r="E265">
            <v>1</v>
          </cell>
          <cell r="F265" t="str">
            <v>קומפלט</v>
          </cell>
          <cell r="G265">
            <v>60</v>
          </cell>
          <cell r="H265">
            <v>-27</v>
          </cell>
          <cell r="I265">
            <v>33</v>
          </cell>
          <cell r="J265">
            <v>110</v>
          </cell>
          <cell r="K265">
            <v>143</v>
          </cell>
          <cell r="L265">
            <v>143</v>
          </cell>
        </row>
        <row r="266">
          <cell r="B266">
            <v>310</v>
          </cell>
          <cell r="C266">
            <v>6</v>
          </cell>
          <cell r="D266" t="str">
            <v>אספקה והתקנה של חיפוי פח חיצוני  לצינורות העליה למבנה לרבות החדירה למבנה עד גודל "4, לרבות, העבודה, החומר, האיטום  הטיח והצבע והחזרת המצב לקדמותו,בין הצינור למבנה ובין הכבל לצינור - הכל קומפלט</v>
          </cell>
          <cell r="E266">
            <v>1</v>
          </cell>
          <cell r="F266" t="str">
            <v>קומפלט</v>
          </cell>
          <cell r="G266">
            <v>328</v>
          </cell>
          <cell r="H266">
            <v>-147.6</v>
          </cell>
          <cell r="I266">
            <v>180.4</v>
          </cell>
          <cell r="J266">
            <v>63.25</v>
          </cell>
          <cell r="K266">
            <v>243.65</v>
          </cell>
          <cell r="L266">
            <v>243.65</v>
          </cell>
        </row>
        <row r="267">
          <cell r="B267">
            <v>315</v>
          </cell>
          <cell r="C267">
            <v>6</v>
          </cell>
          <cell r="D267" t="str">
            <v>עמוד סימון לתוואי תת"ק הכולל צנור "4 ממולא בטון בגובה 1 מטר בקצה כיפת בטון מעל השטח צבוע ירוק לבן ושלט סימון לבן עם כיתוב לפי דרישת הלקוח  בצבע אדום, כולל ביצוע ביטון בקרקע  הצינור יצבע מעל יסוד הבטון פעמים במיניום ופעמים בצבע שמן, ראה הנחיות נוספות במפרט</v>
          </cell>
          <cell r="E267">
            <v>1</v>
          </cell>
          <cell r="F267" t="str">
            <v>יחידה</v>
          </cell>
          <cell r="G267">
            <v>100</v>
          </cell>
          <cell r="H267">
            <v>-45</v>
          </cell>
          <cell r="I267">
            <v>55</v>
          </cell>
          <cell r="J267">
            <v>165</v>
          </cell>
          <cell r="K267">
            <v>220</v>
          </cell>
          <cell r="L267">
            <v>220</v>
          </cell>
        </row>
        <row r="268">
          <cell r="B268">
            <v>317</v>
          </cell>
          <cell r="C268">
            <v>6</v>
          </cell>
          <cell r="D268" t="str">
            <v>אספקה והתקנה של מחבר אטם תת"ק/עילי (ג'וינט) בין כבלים לפי תקן בזק עד 200 זוגות ועד 10 כבלי ענף, כולל אספקה והתקנת קסטות חיבור בכמות הנדרשת ועבודות החיווט. Z Type510 של חב' 3M או שו"ע.</v>
          </cell>
          <cell r="E268">
            <v>1</v>
          </cell>
          <cell r="F268" t="str">
            <v>יחידה</v>
          </cell>
          <cell r="G268">
            <v>992</v>
          </cell>
          <cell r="H268">
            <v>-446.40000000000003</v>
          </cell>
          <cell r="I268">
            <v>545.59999999999991</v>
          </cell>
          <cell r="J268">
            <v>288.75</v>
          </cell>
          <cell r="K268">
            <v>834.34999999999991</v>
          </cell>
          <cell r="L268">
            <v>834.34999999999991</v>
          </cell>
        </row>
        <row r="269">
          <cell r="B269">
            <v>318</v>
          </cell>
          <cell r="C269">
            <v>7</v>
          </cell>
          <cell r="D269" t="str">
            <v xml:space="preserve"> תעלת מתכת מגוולנת בתנור בצבע אפוקסי , לבן או אחר לפי דרישת הלקוח - גודל חתך של עד 36  סמ"ר  , גדלי תעלות לדוגמה: 50*30 מ"מ, 40*60 מ"מ, 60*60 מ"מ וכד'. תוצרת סאינה, מולק לפידות.</v>
          </cell>
          <cell r="E269">
            <v>12000</v>
          </cell>
          <cell r="F269" t="str">
            <v>מטר</v>
          </cell>
          <cell r="G269">
            <v>0</v>
          </cell>
          <cell r="H269">
            <v>0</v>
          </cell>
          <cell r="I269">
            <v>30</v>
          </cell>
          <cell r="J269">
            <v>25</v>
          </cell>
          <cell r="K269">
            <v>55</v>
          </cell>
          <cell r="L269">
            <v>660000</v>
          </cell>
        </row>
        <row r="270">
          <cell r="B270">
            <v>319</v>
          </cell>
          <cell r="C270">
            <v>7</v>
          </cell>
          <cell r="D270" t="str">
            <v xml:space="preserve"> תעלת  מתכת מגוולנת וצבועה בתנור בצבע אפוקסי , לבן או אחר לפי דרישת הלקוח - גודלי התעלות יהיו בגודל חתך של מ 37  סמ"ר עד 100 סמ"ר, גדלי תעלות לדוגמה: 50*100 מ"מ, 120*60 מ"מ, 100*100 מ"מ וכד'. תוצרת סאינה, מולק לפידות .</v>
          </cell>
          <cell r="E270">
            <v>18000</v>
          </cell>
          <cell r="F270" t="str">
            <v>מטר</v>
          </cell>
          <cell r="G270">
            <v>0</v>
          </cell>
          <cell r="H270">
            <v>0</v>
          </cell>
          <cell r="I270">
            <v>31</v>
          </cell>
          <cell r="J270">
            <v>27</v>
          </cell>
          <cell r="K270">
            <v>58</v>
          </cell>
          <cell r="L270">
            <v>1044000</v>
          </cell>
        </row>
        <row r="271">
          <cell r="B271">
            <v>320</v>
          </cell>
          <cell r="C271">
            <v>7</v>
          </cell>
          <cell r="D271" t="str">
            <v xml:space="preserve"> תעלת  מתכת מגוולנת וצבועה בתנור בצבע אפוקסי , לבן או אחר לפי דרישת הלקוח -  גודלי התעלות יהיו בגודל חתך של מ  101 סמ"ר עד 300 סמ"ר, גדלי תעלות לדוגמה: 200*100 מ"מ, 300*100 מ"מ, 150*100 מ"מ,  150*200 מ"מ וכד'. תוצרת סאינה, מולק לפידות .</v>
          </cell>
          <cell r="E271">
            <v>14000</v>
          </cell>
          <cell r="F271" t="str">
            <v>מטר</v>
          </cell>
          <cell r="G271">
            <v>0</v>
          </cell>
          <cell r="H271">
            <v>0</v>
          </cell>
          <cell r="I271">
            <v>26</v>
          </cell>
          <cell r="J271">
            <v>34</v>
          </cell>
          <cell r="K271">
            <v>60</v>
          </cell>
          <cell r="L271">
            <v>840000</v>
          </cell>
        </row>
        <row r="272">
          <cell r="B272">
            <v>321</v>
          </cell>
          <cell r="C272">
            <v>7</v>
          </cell>
          <cell r="D272" t="str">
            <v xml:space="preserve"> תעלת  מתכת מגוולנת וצבועה בתנור בצבע אפוקסי , לבן או אחר לפי דרישת הלקוח -  גודלי התעלות יהיו בגודל חתך של מ 301 סמ"ר עד 600 סמ"ר, גדלי תעלות לדוגמה: 400*100 מ"מ, 500*100 מ"מ, וכד'. תוצרת סאינה, מולק לפידות .</v>
          </cell>
          <cell r="E272">
            <v>1</v>
          </cell>
          <cell r="F272" t="str">
            <v>מטר</v>
          </cell>
          <cell r="G272">
            <v>192</v>
          </cell>
          <cell r="H272">
            <v>-86.4</v>
          </cell>
          <cell r="I272">
            <v>105.6</v>
          </cell>
          <cell r="J272">
            <v>30.25</v>
          </cell>
          <cell r="K272">
            <v>135.85</v>
          </cell>
          <cell r="L272">
            <v>135.85</v>
          </cell>
        </row>
        <row r="273">
          <cell r="B273">
            <v>322</v>
          </cell>
          <cell r="C273">
            <v>7</v>
          </cell>
          <cell r="D273" t="str">
            <v xml:space="preserve"> תעלת  מתכת מגוולנת וצבועה בתנור בצבע אפוקסי , לבן או אחר לפי דרישת הלקוח - גודלי התעלות יהיו בגודל חתך של מ 601 סמ"ר עד 1500 סמ"ר, גדלי תעלות לדוגמה: 200*500 מ"מ, 300*500 מ"מ, 200*400 מ"מ, 300*400 מ"מ, וכד'. תוצרת סאינה, מולק לפידות .</v>
          </cell>
          <cell r="E273">
            <v>1</v>
          </cell>
          <cell r="F273" t="str">
            <v>מטר</v>
          </cell>
          <cell r="G273">
            <v>246</v>
          </cell>
          <cell r="H273">
            <v>-110.7</v>
          </cell>
          <cell r="I273">
            <v>135.30000000000001</v>
          </cell>
          <cell r="J273">
            <v>35.75</v>
          </cell>
          <cell r="K273">
            <v>171.05</v>
          </cell>
          <cell r="L273">
            <v>171.05</v>
          </cell>
        </row>
        <row r="274">
          <cell r="B274">
            <v>323</v>
          </cell>
          <cell r="C274">
            <v>7</v>
          </cell>
          <cell r="D274" t="str">
            <v xml:space="preserve"> צינור מתכת שרשורי בקוטר "1 , או "1.5 מצופה בPVC שחור עמיד לקרינת UV הצינור יסתיים בסיומות תקניות מוברגות "מופות.</v>
          </cell>
          <cell r="E274">
            <v>1</v>
          </cell>
          <cell r="F274" t="str">
            <v>מטר</v>
          </cell>
          <cell r="G274">
            <v>15</v>
          </cell>
          <cell r="H274">
            <v>-6.75</v>
          </cell>
          <cell r="I274">
            <v>8.25</v>
          </cell>
          <cell r="J274">
            <v>26.4</v>
          </cell>
          <cell r="K274">
            <v>34.65</v>
          </cell>
          <cell r="L274">
            <v>34.65</v>
          </cell>
        </row>
        <row r="275">
          <cell r="B275">
            <v>324</v>
          </cell>
          <cell r="C275">
            <v>7</v>
          </cell>
          <cell r="D275" t="str">
            <v xml:space="preserve"> צינור מתכת שרשורי בקוטר "2, או "3 מצופה בPVC שחור עמיד לקרינת UV הצינור יסתיים בסיומות תקניות מוברגות "מופות.</v>
          </cell>
          <cell r="E275">
            <v>1</v>
          </cell>
          <cell r="F275" t="str">
            <v>מטר</v>
          </cell>
          <cell r="G275">
            <v>23</v>
          </cell>
          <cell r="H275">
            <v>-10.35</v>
          </cell>
          <cell r="I275">
            <v>12.65</v>
          </cell>
          <cell r="J275">
            <v>26.4</v>
          </cell>
          <cell r="K275">
            <v>39.049999999999997</v>
          </cell>
          <cell r="L275">
            <v>39.049999999999997</v>
          </cell>
        </row>
        <row r="276">
          <cell r="B276">
            <v>325</v>
          </cell>
          <cell r="C276">
            <v>7</v>
          </cell>
          <cell r="D276" t="str">
            <v>תוספת מחיר להתקנת הצינורות השרשוריים המתכתיים המופיעים לעי"ל בהתקנה סמויה בקירות גבס ( המחיר כולל פתיחת הגבס בהתאם לצורך כולל תיקונים וצבע והחזרת המצב לקדמותו )</v>
          </cell>
          <cell r="E276">
            <v>1</v>
          </cell>
          <cell r="F276" t="str">
            <v>יחידה</v>
          </cell>
          <cell r="G276">
            <v>0</v>
          </cell>
          <cell r="H276">
            <v>0</v>
          </cell>
          <cell r="I276">
            <v>0</v>
          </cell>
          <cell r="J276">
            <v>55</v>
          </cell>
          <cell r="K276">
            <v>55</v>
          </cell>
          <cell r="L276">
            <v>55</v>
          </cell>
        </row>
        <row r="277">
          <cell r="B277">
            <v>326</v>
          </cell>
          <cell r="C277">
            <v>7</v>
          </cell>
          <cell r="D277" t="str">
            <v>התקנת מחבר "פיטינג" לצנרת שרשורית מתכתית בקטרים "1 עד "3, המחיר כולל קידוח בתעלה וחיבורו (הסעיף מתייחס לצנרת קיימת , בצנרת חדשה כלול במחיר הצינור)</v>
          </cell>
          <cell r="E277">
            <v>1</v>
          </cell>
          <cell r="F277" t="str">
            <v>יחידה</v>
          </cell>
          <cell r="G277">
            <v>35</v>
          </cell>
          <cell r="H277">
            <v>-15.75</v>
          </cell>
          <cell r="I277">
            <v>19.25</v>
          </cell>
          <cell r="J277">
            <v>8.25</v>
          </cell>
          <cell r="K277">
            <v>27.5</v>
          </cell>
          <cell r="L277">
            <v>27.5</v>
          </cell>
        </row>
        <row r="278">
          <cell r="B278">
            <v>327</v>
          </cell>
          <cell r="C278">
            <v>7</v>
          </cell>
          <cell r="D278" t="str">
            <v xml:space="preserve"> תעלת רשת (התקנת התעלה מהתקרה באמצעות תומכים וזרועות ומהקיר באמצעות זרועות-כלול במחיר תעלת הרשת) בגודל  8.5 * 10 ס"מ או תעלה 8.5*20 ס"מ על פי דרישת המזמין, כל התומכים והזרועות יהיו מודולריים בלבד מרחק מקסימלי בין התומכים והזרועות יהיה 0.8 מטר וחיבורי קצוו</v>
          </cell>
          <cell r="E278">
            <v>1</v>
          </cell>
          <cell r="F278" t="str">
            <v>מטר</v>
          </cell>
          <cell r="G278">
            <v>136</v>
          </cell>
          <cell r="H278">
            <v>-61.2</v>
          </cell>
          <cell r="I278">
            <v>74.8</v>
          </cell>
          <cell r="J278">
            <v>30.25</v>
          </cell>
          <cell r="K278">
            <v>105.05</v>
          </cell>
          <cell r="L278">
            <v>105.05</v>
          </cell>
        </row>
        <row r="279">
          <cell r="B279">
            <v>328</v>
          </cell>
          <cell r="C279">
            <v>7</v>
          </cell>
          <cell r="D279" t="str">
            <v xml:space="preserve"> תעלת רשת (התקנת התעלות מהתקרה באמצעות תומכים וזרועות ומהקיר באמצעות זרועות-כלול במחיר תעלת הרשת) במידות 8.5 * 30 ס"מ או 8.5*40 ס"מ או 8.5*50 ס"מ על פי דרישת המזמין, כל התומכים והזרועות יהיו מודולריים בלבד, מרחק מקסימלי בין התומכים וזרועות יהיה 0.8 מטר חי</v>
          </cell>
          <cell r="E279">
            <v>1</v>
          </cell>
          <cell r="F279" t="str">
            <v>מטר</v>
          </cell>
          <cell r="G279">
            <v>155</v>
          </cell>
          <cell r="H279">
            <v>-69.75</v>
          </cell>
          <cell r="I279">
            <v>85.25</v>
          </cell>
          <cell r="J279">
            <v>38.5</v>
          </cell>
          <cell r="K279">
            <v>123.75</v>
          </cell>
          <cell r="L279">
            <v>123.75</v>
          </cell>
        </row>
        <row r="280">
          <cell r="B280">
            <v>329</v>
          </cell>
          <cell r="C280">
            <v>7</v>
          </cell>
          <cell r="D280" t="str">
            <v>סולם כבלים (התקנת הסולם מהתקרה באמצעות תומכים וזרועות ומהקיר באמצעות זרועות-כלול במחיר סולם הכבלים) במידות 6*30, 6*40, 6*50 על פי דרישת המזמין. כל התומכים והזרועות יהיו מודולריים בלבד, מרחק מקסימלי בין התומכים והזרועות יהיה 0.4 מטר, חיבור בין הסולמות באמצ</v>
          </cell>
          <cell r="E280">
            <v>1</v>
          </cell>
          <cell r="F280" t="str">
            <v>מטר</v>
          </cell>
          <cell r="G280">
            <v>293</v>
          </cell>
          <cell r="H280">
            <v>-131.85</v>
          </cell>
          <cell r="I280">
            <v>161.15</v>
          </cell>
          <cell r="J280">
            <v>35.75</v>
          </cell>
          <cell r="K280">
            <v>196.9</v>
          </cell>
          <cell r="L280">
            <v>196.9</v>
          </cell>
        </row>
        <row r="281">
          <cell r="B281">
            <v>330</v>
          </cell>
          <cell r="C281">
            <v>7</v>
          </cell>
          <cell r="D281" t="str">
            <v>תעלות PVC תקניות בצבע לפי דרישת הלקוח   - גודלי התעלות יהיו בגודל חתך של עד 36 סמ"ר, גדלי תעלות לדוגמה: 50*30 מ"מ, 40*60 מ"מ, 60*60 מ"מ וכד'. כולל כל האלמנטים לחיבור ולפיצול. כדוגמת מק"ט פלגל 02040600422. תוצרת דנטק, פלגל , IBOCO.</v>
          </cell>
          <cell r="E281">
            <v>1</v>
          </cell>
          <cell r="F281" t="str">
            <v>מטר</v>
          </cell>
          <cell r="G281">
            <v>12</v>
          </cell>
          <cell r="H281">
            <v>-5.4</v>
          </cell>
          <cell r="I281">
            <v>6.6</v>
          </cell>
          <cell r="J281">
            <v>16.5</v>
          </cell>
          <cell r="K281">
            <v>23.1</v>
          </cell>
          <cell r="L281">
            <v>23.1</v>
          </cell>
        </row>
        <row r="282">
          <cell r="B282">
            <v>331</v>
          </cell>
          <cell r="C282">
            <v>7</v>
          </cell>
          <cell r="D282" t="str">
            <v>תעלות PVC תקניות בצבע לפי דרישת הלקוח  - גודלי התעלות יהיו בגודל חתך של מ 37 סמ"ר עד 100 סמ"ר, גדלי תעלות לדוגמה: 50*100 מ"מ, 120*60 מ"מ, 100*100 מ"מ וכד'. כולל כל האלמנטים לחיבור ולפיצול. כדוגמת מק"ט פלגל 02041200602. תוצרת דנטק, פלגל, IBOCO.</v>
          </cell>
          <cell r="E282">
            <v>1</v>
          </cell>
          <cell r="F282" t="str">
            <v>מטר</v>
          </cell>
          <cell r="G282">
            <v>35</v>
          </cell>
          <cell r="H282">
            <v>-15.75</v>
          </cell>
          <cell r="I282">
            <v>19.25</v>
          </cell>
          <cell r="J282">
            <v>22</v>
          </cell>
          <cell r="K282">
            <v>41.25</v>
          </cell>
          <cell r="L282">
            <v>41.25</v>
          </cell>
        </row>
        <row r="283">
          <cell r="B283">
            <v>332</v>
          </cell>
          <cell r="C283">
            <v>7</v>
          </cell>
          <cell r="D283" t="str">
            <v>תעלות PVC תקניות בצבע לפי דרישת הלקוח   -גודלי התעלות יהיו בגודל חתך של מ 101 סמ"ר עד 300 סמ"ר, גדלי תעלות לדוגמה: 200*100 מ"מ, 300*100 מ"מ, 150*100 מ"מ,  150*200 מ"מ וכד'.כולל כל האלמנטים לחיבור ולפיצול. כדוגמת מק"ט פלגל 02042001002. תוצרת פלגל ,דנטק, IB</v>
          </cell>
          <cell r="E283">
            <v>3900</v>
          </cell>
          <cell r="F283" t="str">
            <v>מטר</v>
          </cell>
          <cell r="G283">
            <v>0</v>
          </cell>
          <cell r="H283">
            <v>0</v>
          </cell>
          <cell r="I283">
            <v>20</v>
          </cell>
          <cell r="J283">
            <v>15</v>
          </cell>
          <cell r="K283">
            <v>35</v>
          </cell>
          <cell r="L283">
            <v>136500</v>
          </cell>
        </row>
        <row r="284">
          <cell r="B284">
            <v>333</v>
          </cell>
          <cell r="C284">
            <v>7</v>
          </cell>
          <cell r="D284" t="str">
            <v xml:space="preserve">תעלת אלומיניום תקנית בגודל 120x60 בפרופיל מעוצב, המאפשרת התקנת שקעים באופן מובנה במכסה התעלה. סגירת המכסה תהיה פנימית. כולל אספקה והתקנה של מתאמים להתקנת שקעים על פי דרישת המזמין.  מק"ט 206001100 של חב' ראואל או של חב' פלגל או חב' בטרמן או חב' תעלית . </v>
          </cell>
          <cell r="E284">
            <v>1</v>
          </cell>
          <cell r="F284" t="str">
            <v>מטר</v>
          </cell>
          <cell r="G284">
            <v>206</v>
          </cell>
          <cell r="H284">
            <v>-92.7</v>
          </cell>
          <cell r="I284">
            <v>113.3</v>
          </cell>
          <cell r="J284">
            <v>30.25</v>
          </cell>
          <cell r="K284">
            <v>143.55000000000001</v>
          </cell>
          <cell r="L284">
            <v>143.55000000000001</v>
          </cell>
        </row>
        <row r="285">
          <cell r="B285">
            <v>334</v>
          </cell>
          <cell r="C285">
            <v>7</v>
          </cell>
          <cell r="D285" t="str">
            <v>עמודון שקעים אנכי להתקנה על גבי רצפה מתחת לשולחן, בגובה 30-60 ס"מ על-פי דרישת המזמין. כולל מסגרות פלסטיק להתקנת אביזרים מודולריים תקניים באכלוס מלא או חלקי על פי דרישת המזמין, ומכסים בהתקנה פנימית בצבע התעלה. כולל כל המסגרות והמתאמים (אינסרטים) לאכלוס שקע</v>
          </cell>
          <cell r="E285">
            <v>1</v>
          </cell>
          <cell r="F285" t="str">
            <v>קומפלט</v>
          </cell>
          <cell r="G285">
            <v>950</v>
          </cell>
          <cell r="H285">
            <v>-427.5</v>
          </cell>
          <cell r="I285">
            <v>522.5</v>
          </cell>
          <cell r="J285">
            <v>55</v>
          </cell>
          <cell r="K285">
            <v>577.5</v>
          </cell>
          <cell r="L285">
            <v>577.5</v>
          </cell>
        </row>
        <row r="286">
          <cell r="B286">
            <v>335</v>
          </cell>
          <cell r="C286">
            <v>7</v>
          </cell>
          <cell r="D286" t="str">
            <v>צינורות תקניים מריכף ירוק  בקוטרים  לדוגמה: מ- 25 מ"מ  עד- 32 מ"מ  וכד' חסין אש כולל שלות ואביזרים נדרשים. תוצרת וויסמן-פרידמן , א.ש פלסט.</v>
          </cell>
          <cell r="E286">
            <v>1</v>
          </cell>
          <cell r="F286" t="str">
            <v>מטר</v>
          </cell>
          <cell r="G286">
            <v>7</v>
          </cell>
          <cell r="H286">
            <v>-3.15</v>
          </cell>
          <cell r="I286">
            <v>3.85</v>
          </cell>
          <cell r="J286">
            <v>19.25</v>
          </cell>
          <cell r="K286">
            <v>23.1</v>
          </cell>
          <cell r="L286">
            <v>23.1</v>
          </cell>
        </row>
        <row r="287">
          <cell r="B287">
            <v>336</v>
          </cell>
          <cell r="C287">
            <v>7</v>
          </cell>
          <cell r="D287" t="str">
            <v>צינורות תקניים מריכף ירוק מקוטר 40 מ"מ  עד קוטר 50 מ"מ . תוצרת וויסמן-פרידמן או א.ש פלסט.</v>
          </cell>
          <cell r="E287">
            <v>1</v>
          </cell>
          <cell r="F287" t="str">
            <v>מטר</v>
          </cell>
          <cell r="G287">
            <v>14</v>
          </cell>
          <cell r="H287">
            <v>-6.3</v>
          </cell>
          <cell r="I287">
            <v>7.7</v>
          </cell>
          <cell r="J287">
            <v>30.25</v>
          </cell>
          <cell r="K287">
            <v>37.950000000000003</v>
          </cell>
          <cell r="L287">
            <v>37.950000000000003</v>
          </cell>
        </row>
        <row r="288">
          <cell r="B288">
            <v>338</v>
          </cell>
          <cell r="C288">
            <v>7</v>
          </cell>
          <cell r="D288" t="str">
            <v>SVT - פתיחת וסגירת מעברים מוגני אש  ומעברים מוגני חומר כימי  ע"י מתקין/מבצע מאושר ח"א/צה"ל- המחיר הנו לרבות אספקת הגומיה להחלפה, השחלת הכבל, חיבור, בדיקה ואישור הגורמים המוסמכים. ,החברות המאושרות : טמסוט , מי השרון טכנולוגיות, א.ל מיגון אש.</v>
          </cell>
          <cell r="E288">
            <v>1</v>
          </cell>
          <cell r="F288" t="str">
            <v>יחידה</v>
          </cell>
          <cell r="G288">
            <v>1223</v>
          </cell>
          <cell r="H288">
            <v>-550.35</v>
          </cell>
          <cell r="I288">
            <v>672.65</v>
          </cell>
          <cell r="J288">
            <v>695.19999999999993</v>
          </cell>
          <cell r="K288">
            <v>1367.85</v>
          </cell>
          <cell r="L288">
            <v>1367.85</v>
          </cell>
        </row>
        <row r="289">
          <cell r="B289">
            <v>339</v>
          </cell>
          <cell r="C289">
            <v>7</v>
          </cell>
          <cell r="D289" t="str">
            <v>ביצוע איטום כנגד אש וכנגד חומר כימי באמצעות MCT בקידוח בין קומות או קידוח אנכי, החומר יהיה מחומר טרמופולי עמיד באש על פי אישור מינהל כיבוי אש האיטום יהיה לקדחים בקוטר עד "5 (בהתאם להנחיות מר"ב ומפרטי היצרן המאושרים).  החברות המאושרות : טמסוט , מי השרון טכ</v>
          </cell>
          <cell r="E289">
            <v>1</v>
          </cell>
          <cell r="F289" t="str">
            <v>יחידה</v>
          </cell>
          <cell r="G289">
            <v>1248</v>
          </cell>
          <cell r="H289">
            <v>-561.6</v>
          </cell>
          <cell r="I289">
            <v>686.4</v>
          </cell>
          <cell r="J289">
            <v>921.8</v>
          </cell>
          <cell r="K289">
            <v>1608.1999999999998</v>
          </cell>
          <cell r="L289">
            <v>1608.1999999999998</v>
          </cell>
        </row>
        <row r="290">
          <cell r="B290">
            <v>340</v>
          </cell>
          <cell r="C290">
            <v>7</v>
          </cell>
          <cell r="D290" t="str">
            <v>ביצוע חירוץ בריצפה קיימת כולל חיתוך דיסק בבטון או הסרת ריצוף להנחת צנרת ( לא כולל הצנרת ) והחזרת המשטח לקדמותו.</v>
          </cell>
          <cell r="E290">
            <v>1</v>
          </cell>
          <cell r="F290" t="str">
            <v>מטר</v>
          </cell>
          <cell r="G290">
            <v>0</v>
          </cell>
          <cell r="H290">
            <v>0</v>
          </cell>
          <cell r="I290">
            <v>0</v>
          </cell>
          <cell r="J290">
            <v>163.9</v>
          </cell>
          <cell r="K290">
            <v>163.9</v>
          </cell>
          <cell r="L290">
            <v>163.9</v>
          </cell>
        </row>
        <row r="291">
          <cell r="B291">
            <v>341</v>
          </cell>
          <cell r="C291">
            <v>7</v>
          </cell>
          <cell r="D291" t="str">
            <v>קופסת פיצול פלסטית/מתכת (לתשתית שחורה/אדומה) לצנרת מותקנת בתקרה אקוסטית במידות עד  30 * 30 ס"מ לפי דרישת המשרד.</v>
          </cell>
          <cell r="E291">
            <v>1</v>
          </cell>
          <cell r="F291" t="str">
            <v>יחידה</v>
          </cell>
          <cell r="G291">
            <v>74</v>
          </cell>
          <cell r="H291">
            <v>-33.300000000000004</v>
          </cell>
          <cell r="I291">
            <v>40.699999999999996</v>
          </cell>
          <cell r="J291">
            <v>14.299999999999999</v>
          </cell>
          <cell r="K291">
            <v>54.999999999999993</v>
          </cell>
          <cell r="L291">
            <v>54.999999999999993</v>
          </cell>
        </row>
        <row r="292">
          <cell r="B292">
            <v>342</v>
          </cell>
          <cell r="C292">
            <v>7</v>
          </cell>
          <cell r="D292" t="str">
            <v>ביצוע מעבר קיר בטון בעובי מעל 30 ס"מ. בקידוח בקוטר עד "6 (המחיר כולל קידוח במקדח יהלום במידת הצורך או בהנחיית המשרד, כולל החזרת המצב סביב הקדח לקדמותו).</v>
          </cell>
          <cell r="E292">
            <v>1</v>
          </cell>
          <cell r="F292" t="str">
            <v>יחידה</v>
          </cell>
          <cell r="G292">
            <v>0</v>
          </cell>
          <cell r="H292">
            <v>0</v>
          </cell>
          <cell r="I292">
            <v>0</v>
          </cell>
          <cell r="J292">
            <v>330</v>
          </cell>
          <cell r="K292">
            <v>330</v>
          </cell>
          <cell r="L292">
            <v>330</v>
          </cell>
        </row>
        <row r="293">
          <cell r="B293">
            <v>343</v>
          </cell>
          <cell r="C293">
            <v>7</v>
          </cell>
          <cell r="D293" t="str">
            <v>פתיחה וסגירה , וקידוח של : תקרה אקוסטית / רצפה צפה קיימת כולל החזרתה למצבה הקודם. כולל ביצוע צילום התקרה לפני פרוקה להוכחת תקינות מצבה: כל הנדרש בסעיף זה כלול במחיר תשומות העבודה - לא ישולם בנפרד עבור עבודה זו.</v>
          </cell>
          <cell r="E293">
            <v>0</v>
          </cell>
          <cell r="F293" t="str">
            <v>מ"ר</v>
          </cell>
          <cell r="G293">
            <v>0</v>
          </cell>
          <cell r="H293">
            <v>0</v>
          </cell>
          <cell r="I293">
            <v>0</v>
          </cell>
          <cell r="J293">
            <v>0</v>
          </cell>
          <cell r="K293">
            <v>0</v>
          </cell>
          <cell r="L293">
            <v>0</v>
          </cell>
        </row>
        <row r="294">
          <cell r="B294">
            <v>344</v>
          </cell>
          <cell r="C294">
            <v>7</v>
          </cell>
          <cell r="D294" t="str">
            <v>פתיחה וסגירת תעלת PVC לאורך תוואי: כל הנדרש בסעיף זה כלול במחיר תשומות העבודה - לא ישולם בנפרד עבור עבודה זו.</v>
          </cell>
          <cell r="E294">
            <v>0</v>
          </cell>
          <cell r="F294" t="str">
            <v>מטר</v>
          </cell>
          <cell r="G294">
            <v>0</v>
          </cell>
          <cell r="H294">
            <v>0</v>
          </cell>
          <cell r="I294">
            <v>0</v>
          </cell>
          <cell r="J294">
            <v>0</v>
          </cell>
          <cell r="K294">
            <v>0</v>
          </cell>
          <cell r="L294">
            <v>0</v>
          </cell>
        </row>
        <row r="295">
          <cell r="B295">
            <v>345</v>
          </cell>
          <cell r="C295">
            <v>7</v>
          </cell>
          <cell r="D295" t="str">
            <v>פתיחה וסגירת תעלת מתכת לאורך תוואי כולל פתיחה וסגירת ברגים כולל השלמת ברגים, אספקת והתקנת חלקי פח לחפיפות בין התעלות, מחזיקי כבלים והשילוט כנדרש, במידה וחסרים. כל הנדרש בסעיף זה כלול במחיר תשומות העבודה.</v>
          </cell>
          <cell r="E295">
            <v>1</v>
          </cell>
          <cell r="F295" t="str">
            <v>מטר</v>
          </cell>
          <cell r="G295">
            <v>0</v>
          </cell>
          <cell r="H295">
            <v>0</v>
          </cell>
          <cell r="I295">
            <v>0</v>
          </cell>
          <cell r="J295">
            <v>6.6</v>
          </cell>
          <cell r="K295">
            <v>6.6</v>
          </cell>
          <cell r="L295">
            <v>6.6</v>
          </cell>
        </row>
        <row r="296">
          <cell r="B296">
            <v>346</v>
          </cell>
          <cell r="C296">
            <v>7</v>
          </cell>
          <cell r="D296" t="str">
            <v>תעלת דריכה ( חרמשית ) ברוחב עד 150 מ"מ. תוצרת ראואל או בטרמן או תעלית.</v>
          </cell>
          <cell r="E296">
            <v>1</v>
          </cell>
          <cell r="F296" t="str">
            <v>מטר</v>
          </cell>
          <cell r="G296">
            <v>200</v>
          </cell>
          <cell r="H296">
            <v>-90</v>
          </cell>
          <cell r="I296">
            <v>110</v>
          </cell>
          <cell r="J296">
            <v>29.7</v>
          </cell>
          <cell r="K296">
            <v>139.69999999999999</v>
          </cell>
          <cell r="L296">
            <v>139.69999999999999</v>
          </cell>
        </row>
        <row r="297">
          <cell r="B297">
            <v>347</v>
          </cell>
          <cell r="C297">
            <v>7</v>
          </cell>
          <cell r="D297" t="str">
            <v xml:space="preserve"> אספקה והתקנה רצפה פי.וי.סי. אנטי סטטי העבודה תכולל הכנת משטח הרצפה לפני ביצוע העבודה. כולל  כניסה עם חיפוי, הכל בהתאם למפרט הטכני.</v>
          </cell>
          <cell r="E297">
            <v>1</v>
          </cell>
          <cell r="F297" t="str">
            <v>מטר רבוע</v>
          </cell>
          <cell r="G297">
            <v>160</v>
          </cell>
          <cell r="H297">
            <v>-72</v>
          </cell>
          <cell r="I297">
            <v>88</v>
          </cell>
          <cell r="J297">
            <v>82.5</v>
          </cell>
          <cell r="K297">
            <v>170.5</v>
          </cell>
          <cell r="L297">
            <v>170.5</v>
          </cell>
        </row>
        <row r="298">
          <cell r="B298">
            <v>348</v>
          </cell>
          <cell r="C298">
            <v>7</v>
          </cell>
          <cell r="D298" t="str">
            <v>פלטה ל-MDF – עשויה סנדוויץ' מצופה פורמייקה לבנה. מידות לפי הגדרת המזמין: עובי - 20mm, רוחב – עד 3m, גובה – עד 3m. כולל אספקה והתקנה, לרבות אביזרי תליה וחיזוק.</v>
          </cell>
          <cell r="E298">
            <v>1</v>
          </cell>
          <cell r="F298" t="str">
            <v>יחידה</v>
          </cell>
          <cell r="G298">
            <v>250</v>
          </cell>
          <cell r="H298">
            <v>-112.5</v>
          </cell>
          <cell r="I298">
            <v>137.5</v>
          </cell>
          <cell r="J298">
            <v>55</v>
          </cell>
          <cell r="K298">
            <v>192.5</v>
          </cell>
          <cell r="L298">
            <v>192.5</v>
          </cell>
        </row>
        <row r="299">
          <cell r="B299" t="str">
            <v>318א</v>
          </cell>
          <cell r="C299">
            <v>7</v>
          </cell>
          <cell r="D299" t="str">
            <v xml:space="preserve">אביזרים מודולריים ( זויות,ר,T,צלב,סופיות,וכו' ) לתעלות מתכת בגודל חתך של עד 36 סמ"ר, כולל כניסות ויציאות לא זהות, האביזרים יהיו מגולוונים וצבועים בתנור בצבע אפוקסי לבן או אחר לפי דרישת הלקוח, תוצרת סאינה , מולק לפידות. </v>
          </cell>
          <cell r="E299">
            <v>4000</v>
          </cell>
          <cell r="F299" t="str">
            <v>יחידה</v>
          </cell>
          <cell r="G299">
            <v>0</v>
          </cell>
          <cell r="H299">
            <v>0</v>
          </cell>
          <cell r="I299">
            <v>75</v>
          </cell>
          <cell r="J299">
            <v>15</v>
          </cell>
          <cell r="K299">
            <v>90</v>
          </cell>
          <cell r="L299">
            <v>360000</v>
          </cell>
        </row>
        <row r="300">
          <cell r="B300" t="str">
            <v>319א</v>
          </cell>
          <cell r="C300">
            <v>7</v>
          </cell>
          <cell r="D300" t="str">
            <v xml:space="preserve">אביזרים מודולריים ( זויות,ר,T,צלב,סופיות,וכו' ) לתעלות מתכת בגודל חתך של מ 37 סמ"ר עד 100 סמ"ר, כולל כניסות ו/או יציאות לא זהות, האביזרים יהיו מגולוונים וצבועים בתנור בצבע אפוקסי לבן או אחר לפי דרישת הלקוח, תוצרת סאינה , מולק לפידות. </v>
          </cell>
          <cell r="E300">
            <v>6000</v>
          </cell>
          <cell r="F300" t="str">
            <v>יחידה</v>
          </cell>
          <cell r="G300">
            <v>0</v>
          </cell>
          <cell r="H300">
            <v>0</v>
          </cell>
          <cell r="I300">
            <v>135</v>
          </cell>
          <cell r="J300">
            <v>15</v>
          </cell>
          <cell r="K300">
            <v>150</v>
          </cell>
          <cell r="L300">
            <v>900000</v>
          </cell>
        </row>
        <row r="301">
          <cell r="B301" t="str">
            <v>320א</v>
          </cell>
          <cell r="C301">
            <v>7</v>
          </cell>
          <cell r="D301" t="str">
            <v xml:space="preserve">אביזרים מודולריים ( זויות,ר,T,צלב,סופיות,וכו' ) לתעלות מתכת בגודל חתך של מ 101 סמ"ר עד 300 סמ"ר, כולל כניסות ו/או יציאות לא זהות, האביזרים יהיו מגולוונים וצבועים בתנור בצבע אפוקסי לבן או אחר לפי דרישת הלקוח, תוצרת סאינה , מולק לפידות. </v>
          </cell>
          <cell r="E301">
            <v>4000</v>
          </cell>
          <cell r="F301" t="str">
            <v>יחידה</v>
          </cell>
          <cell r="G301">
            <v>0</v>
          </cell>
          <cell r="H301">
            <v>0</v>
          </cell>
          <cell r="I301">
            <v>15</v>
          </cell>
          <cell r="J301">
            <v>10</v>
          </cell>
          <cell r="K301">
            <v>25</v>
          </cell>
          <cell r="L301">
            <v>100000</v>
          </cell>
        </row>
        <row r="302">
          <cell r="B302" t="str">
            <v>321א</v>
          </cell>
          <cell r="C302">
            <v>7</v>
          </cell>
          <cell r="D302" t="str">
            <v xml:space="preserve">אביזרים מודולריים ( זויות,ר,T,צלב,סופיות,וכו' ) לתעלות מתכת בגודל חתך של מ 301 סמ"ר עד 600 סמ"ר, כולל כניסות ו/או יציאות לא זהות, האביזרים יהיו מגולוונים וצבועים בתנור בצבע אפוקסי לבן או אחר לפי דרישת הלקוח, תוצרת סאינה , מולק לפידות. </v>
          </cell>
          <cell r="E302">
            <v>1</v>
          </cell>
          <cell r="F302" t="str">
            <v>יחידה</v>
          </cell>
          <cell r="G302">
            <v>330</v>
          </cell>
          <cell r="H302">
            <v>-148.5</v>
          </cell>
          <cell r="I302">
            <v>181.5</v>
          </cell>
          <cell r="J302">
            <v>8.25</v>
          </cell>
          <cell r="K302">
            <v>189.75</v>
          </cell>
          <cell r="L302">
            <v>189.75</v>
          </cell>
        </row>
        <row r="303">
          <cell r="B303" t="str">
            <v>322א</v>
          </cell>
          <cell r="C303">
            <v>7</v>
          </cell>
          <cell r="D303" t="str">
            <v xml:space="preserve">אביזרים מודולריים ( זויות,ר,T,צלב,סופיות,וכו' ) לתעלות מתכת בגודל חתך של מ 601 סמ"ר עד 1500 סמ"ר, כולל כניסות ו/או יציאות לא זהות, האביזרים יהיו מגולוונים וצבועים בתנור בצבע אפוקסי לבן או אחר לפי דרישת הלקוח, תוצרת סאינה , מולק לפידות. </v>
          </cell>
          <cell r="E303">
            <v>1</v>
          </cell>
          <cell r="F303" t="str">
            <v>יחידה</v>
          </cell>
          <cell r="G303">
            <v>430</v>
          </cell>
          <cell r="H303">
            <v>-193.5</v>
          </cell>
          <cell r="I303">
            <v>236.5</v>
          </cell>
          <cell r="J303">
            <v>8.25</v>
          </cell>
          <cell r="K303">
            <v>244.75</v>
          </cell>
          <cell r="L303">
            <v>244.75</v>
          </cell>
        </row>
        <row r="304">
          <cell r="B304">
            <v>352</v>
          </cell>
          <cell r="C304">
            <v>8</v>
          </cell>
          <cell r="D304" t="str">
            <v>ביצוע נקודת חשמל לארון תקשורת או לדרישה אחרת  העבודה תיכלול אספקת שקע קצה מסוג CEE חד פאזי , כולל מאמ"ת 25A או 16A , כולל ממסר פחת וכבל מסוג N2XY תואם באורך עד 90 מ'. העבודה תכלול את ביצוע ההתקנה לרבות תעלות או צנרת  וכל האביזרים והעבודות על פי הדרישה. כל</v>
          </cell>
          <cell r="E304">
            <v>1</v>
          </cell>
          <cell r="F304" t="str">
            <v>קומפלט</v>
          </cell>
          <cell r="G304">
            <v>1593</v>
          </cell>
          <cell r="H304">
            <v>-716.85</v>
          </cell>
          <cell r="I304">
            <v>876.15</v>
          </cell>
          <cell r="J304">
            <v>1103.8499999999999</v>
          </cell>
          <cell r="K304">
            <v>1980</v>
          </cell>
          <cell r="L304">
            <v>1980</v>
          </cell>
        </row>
        <row r="305">
          <cell r="B305">
            <v>353</v>
          </cell>
          <cell r="C305">
            <v>8</v>
          </cell>
          <cell r="D305" t="str">
            <v>מוליך הארקה בחתך 35 ממ"ר</v>
          </cell>
          <cell r="E305">
            <v>1</v>
          </cell>
          <cell r="F305" t="str">
            <v>מטר</v>
          </cell>
          <cell r="G305">
            <v>24</v>
          </cell>
          <cell r="H305">
            <v>-10.8</v>
          </cell>
          <cell r="I305">
            <v>13.2</v>
          </cell>
          <cell r="J305">
            <v>4.4000000000000004</v>
          </cell>
          <cell r="K305">
            <v>17.600000000000001</v>
          </cell>
          <cell r="L305">
            <v>17.600000000000001</v>
          </cell>
        </row>
        <row r="306">
          <cell r="B306">
            <v>356</v>
          </cell>
          <cell r="C306">
            <v>8</v>
          </cell>
          <cell r="D306" t="str">
            <v>פס הארקה נחושת חתך 30/4/5000 מ"מ עם ברגי חיבור על מבודדים. מתוצרת החברות: Alpha Wire Corporation, Belden, Manhattan Electric Cable Corporation, Rome.</v>
          </cell>
          <cell r="E306">
            <v>1</v>
          </cell>
          <cell r="F306" t="str">
            <v>יחידה</v>
          </cell>
          <cell r="G306">
            <v>202</v>
          </cell>
          <cell r="H306">
            <v>-90.9</v>
          </cell>
          <cell r="I306">
            <v>111.1</v>
          </cell>
          <cell r="J306">
            <v>24.75</v>
          </cell>
          <cell r="K306">
            <v>135.85</v>
          </cell>
          <cell r="L306">
            <v>135.85</v>
          </cell>
        </row>
        <row r="307">
          <cell r="B307">
            <v>358</v>
          </cell>
          <cell r="C307">
            <v>8</v>
          </cell>
          <cell r="D307" t="str">
            <v>אלקטרודת הארקה הכוללת אלקטרודת הארקה בקוטר 19 מ"מ בהתאם ל ת"י 1742 ובאורך 3 מ' לפחות ומהדק טבעת, כולל שוחת בטון בקוטר 40 ס"מ ובעומק 60 ס"מ + מכסה ושילוט, כולל מוליך נחושת מבודד בחתך 25 ממ"ר בתוך צינור וחיבורו להתקן הנדרש, כולל מדידות לתקינות ההארקה. ההתקנ</v>
          </cell>
          <cell r="E307">
            <v>1</v>
          </cell>
          <cell r="F307" t="str">
            <v>קומפלט</v>
          </cell>
          <cell r="G307">
            <v>1197</v>
          </cell>
          <cell r="H307">
            <v>-538.65</v>
          </cell>
          <cell r="I307">
            <v>658.35</v>
          </cell>
          <cell r="J307">
            <v>149.05000000000001</v>
          </cell>
          <cell r="K307">
            <v>807.40000000000009</v>
          </cell>
          <cell r="L307">
            <v>807.40000000000009</v>
          </cell>
        </row>
        <row r="308">
          <cell r="B308">
            <v>359</v>
          </cell>
          <cell r="C308">
            <v>8</v>
          </cell>
          <cell r="D308" t="str">
            <v>הבאת יחידת כח ניידת (גנרטור) בהספק של עד 5 קו"א לאתר לצורך עבודת הקבלן. המחיר כולל הובלה לאתר ובחזרה, כולל מכלי בנזין/סולר לתידלוק בהתאם לצורך. שימוש בסעיף זה רק באישור ייעודי בלבד. העלות הינה ליום עבודה.</v>
          </cell>
          <cell r="E308">
            <v>1</v>
          </cell>
          <cell r="F308" t="str">
            <v>יום</v>
          </cell>
          <cell r="G308">
            <v>1200</v>
          </cell>
          <cell r="H308">
            <v>-540</v>
          </cell>
          <cell r="I308">
            <v>660</v>
          </cell>
          <cell r="J308">
            <v>0</v>
          </cell>
          <cell r="K308">
            <v>660</v>
          </cell>
          <cell r="L308">
            <v>660</v>
          </cell>
        </row>
        <row r="309">
          <cell r="B309">
            <v>384</v>
          </cell>
          <cell r="C309">
            <v>9</v>
          </cell>
          <cell r="D309" t="str">
            <v>סל ממירים אופטי של חברת Techaya מק"ט ARG5600+ARG5600SNMP/C+ARG5600AC או של חברת WizLAN מק"ט WIZ-2016A + WIZ-NMS/A, או של חב' פייברנט מק"ט MC-MR16-2+MCM-120M , אשר תומך ב-16 כרטיסים - hot-swappable, מנוהל (כולל כרטיס ניהול) עם ממשק ווב, Telnet, SNMP, CLI כ</v>
          </cell>
          <cell r="E309">
            <v>1</v>
          </cell>
          <cell r="F309" t="str">
            <v>יחידה</v>
          </cell>
          <cell r="G309">
            <v>1530</v>
          </cell>
          <cell r="H309">
            <v>-688.5</v>
          </cell>
          <cell r="I309">
            <v>841.5</v>
          </cell>
          <cell r="J309">
            <v>55</v>
          </cell>
          <cell r="K309">
            <v>896.5</v>
          </cell>
          <cell r="L309">
            <v>896.5</v>
          </cell>
        </row>
        <row r="310">
          <cell r="B310">
            <v>385</v>
          </cell>
          <cell r="C310">
            <v>9</v>
          </cell>
          <cell r="D310" t="str">
            <v>סל ממירים אופטי עם ספק 48VDC  של חברת Techaya מק"ט ARG5600+ARG5600SNMP/C+ARG5600DC, או של חברת WizLAN מק"ט WIZ-2016A/DC + WIZ-NMS/A, או של חב' פייברנט                                     מק"ט MC-MR16-48+MCM-120M ,אשר תומך ב-16 כרטיסים - hot-swappable, מנו</v>
          </cell>
          <cell r="E310">
            <v>1</v>
          </cell>
          <cell r="F310" t="str">
            <v>יחידה</v>
          </cell>
          <cell r="G310">
            <v>1480</v>
          </cell>
          <cell r="H310">
            <v>-666</v>
          </cell>
          <cell r="I310">
            <v>814</v>
          </cell>
          <cell r="J310">
            <v>55</v>
          </cell>
          <cell r="K310">
            <v>869</v>
          </cell>
          <cell r="L310">
            <v>869</v>
          </cell>
        </row>
        <row r="311">
          <cell r="B311">
            <v>386</v>
          </cell>
          <cell r="C311">
            <v>9</v>
          </cell>
          <cell r="D311" t="str">
            <v>תוספת לספק כוח נוסף לסל הממירים הנ"ל - AC או 48VDC לבחירת המזמין, של חב' Techaya מק"ט ARG5600AC או ARG5600DC. או של חברת WizLAN מק"ט WIZ-2016A/PS or PS/DC או של חב' פייברנט מק"ט MCM-PWR</v>
          </cell>
          <cell r="E311">
            <v>1</v>
          </cell>
          <cell r="F311" t="str">
            <v>יחידה</v>
          </cell>
          <cell r="G311">
            <v>630</v>
          </cell>
          <cell r="H311">
            <v>-283.5</v>
          </cell>
          <cell r="I311">
            <v>346.5</v>
          </cell>
          <cell r="J311">
            <v>5.5</v>
          </cell>
          <cell r="K311">
            <v>352</v>
          </cell>
          <cell r="L311">
            <v>352</v>
          </cell>
        </row>
        <row r="312">
          <cell r="B312">
            <v>387</v>
          </cell>
          <cell r="C312">
            <v>9</v>
          </cell>
          <cell r="D312" t="str">
            <v>רכיבים לתיאום מדיה מודולרי : כרטיס עבור סל ממירים  RJ45 10MBPS ל MM 62.5/50 ST  של חברת WizLAN מק"ט WIZ-103/M/ST או שו"ע</v>
          </cell>
          <cell r="E312">
            <v>1</v>
          </cell>
          <cell r="F312" t="str">
            <v>יחידה</v>
          </cell>
          <cell r="G312">
            <v>825</v>
          </cell>
          <cell r="H312">
            <v>-371.25</v>
          </cell>
          <cell r="I312">
            <v>453.75</v>
          </cell>
          <cell r="J312">
            <v>68.75</v>
          </cell>
          <cell r="K312">
            <v>522.5</v>
          </cell>
          <cell r="L312">
            <v>522.5</v>
          </cell>
        </row>
        <row r="313">
          <cell r="B313">
            <v>388</v>
          </cell>
          <cell r="C313">
            <v>9</v>
          </cell>
          <cell r="D313" t="str">
            <v>רכיבים לתיאום מדיה מודולרי : כרטיס מנוהל עבור סל ממירים  RJ45 10/100MBPS לMM 62.5/50 SC/ST של חברת Techaya מק"ט  ARG330M/SC2 או של חברת WizLAN מק"ט WIZ-211/M/SC, או של חב' פייברנט מק"ט MCM-MM-1100-M , תומך LLF - Link Loss Forwarding / PONL- Propogation of</v>
          </cell>
          <cell r="E313">
            <v>1</v>
          </cell>
          <cell r="F313" t="str">
            <v>יחידה</v>
          </cell>
          <cell r="G313">
            <v>845</v>
          </cell>
          <cell r="H313">
            <v>-380.25</v>
          </cell>
          <cell r="I313">
            <v>464.75</v>
          </cell>
          <cell r="J313">
            <v>68.75</v>
          </cell>
          <cell r="K313">
            <v>533.5</v>
          </cell>
          <cell r="L313">
            <v>533.5</v>
          </cell>
        </row>
        <row r="314">
          <cell r="B314">
            <v>389</v>
          </cell>
          <cell r="C314">
            <v>9</v>
          </cell>
          <cell r="D314" t="str">
            <v>רכיבים לתיאום מדיה מודולרי : כרטיס מנוהל עבור סל ממירים  RJ45 10/100MBPS לSM up to 40km   SC/ST של חברת Techaya מק"ט  ARG330S/SC40 או של חברת WizLAN מק"ט WIZ-211/S1/SC ,או של חב' פייברנט מק"ט MCM-SM-1100-40-M ,שתומך LLF - Link Loss Forwarding / PONL- Prop</v>
          </cell>
          <cell r="E314">
            <v>1</v>
          </cell>
          <cell r="F314" t="str">
            <v>יחידה</v>
          </cell>
          <cell r="G314">
            <v>1260</v>
          </cell>
          <cell r="H314">
            <v>-567</v>
          </cell>
          <cell r="I314">
            <v>693</v>
          </cell>
          <cell r="J314">
            <v>68.75</v>
          </cell>
          <cell r="K314">
            <v>761.75</v>
          </cell>
          <cell r="L314">
            <v>761.75</v>
          </cell>
        </row>
        <row r="315">
          <cell r="B315">
            <v>390</v>
          </cell>
          <cell r="C315">
            <v>9</v>
          </cell>
          <cell r="D315" t="str">
            <v>רכיבים לתיאום מדיה מודולרי : כרטיס מנוהל עבור סל ממירים  RJ45 10/100MBPS לWDM (סיב בודד עד 20 ק"מ) SC   של חברת Techaya מק"ט  ARG330W/SC20A|B או של חברת WizLAN מק"ט WIZ-211/SF-A|B/S/SC, או של חב' פייברנט מק"ט MCM-WSM-1200-20-M ,שתומך LLF - Link Loss Forwa</v>
          </cell>
          <cell r="E315">
            <v>1</v>
          </cell>
          <cell r="F315" t="str">
            <v>יחידה</v>
          </cell>
          <cell r="G315">
            <v>1330</v>
          </cell>
          <cell r="H315">
            <v>-598.5</v>
          </cell>
          <cell r="I315">
            <v>731.5</v>
          </cell>
          <cell r="J315">
            <v>68.75</v>
          </cell>
          <cell r="K315">
            <v>800.25</v>
          </cell>
          <cell r="L315">
            <v>800.25</v>
          </cell>
        </row>
        <row r="316">
          <cell r="B316">
            <v>391</v>
          </cell>
          <cell r="C316">
            <v>9</v>
          </cell>
          <cell r="D316" t="str">
            <v>רכיבים לתיאום מדיה מודולרי : כרטיס מנוהל עבור סל ממירים 1-גיגה RJ45  לMM 62.5/50 SC/ST של חברת Techaya מק"ט  ARG4400M/SC055 או שו"ע, שתומך Jumbo Frame, תומך Link Loss Forwarding, עם DIP SWITCH להגדרות FDX/HDX,  PONL/LLF Enable/ Disable, כולל יכולת Auto-ne</v>
          </cell>
          <cell r="E316">
            <v>1</v>
          </cell>
          <cell r="F316" t="str">
            <v>יחידה</v>
          </cell>
          <cell r="G316">
            <v>2190</v>
          </cell>
          <cell r="H316">
            <v>-985.5</v>
          </cell>
          <cell r="I316">
            <v>1204.5</v>
          </cell>
          <cell r="J316">
            <v>68.75</v>
          </cell>
          <cell r="K316">
            <v>1273.25</v>
          </cell>
          <cell r="L316">
            <v>1273.25</v>
          </cell>
        </row>
        <row r="317">
          <cell r="B317">
            <v>392</v>
          </cell>
          <cell r="C317">
            <v>9</v>
          </cell>
          <cell r="D317" t="str">
            <v>רכיבים לתיאום מדיה מודולרי : כרטיס עבור סל ממירים 1-גיגה RJ45  לMM 62.5/50 SC/ST של חברת Techaya מק"ט  ARG1010M/SC055 או של חברת WizLAN מק"ט WIZ-601/M/SC, או של חב' פייברנט מק"ט             MCM-MM -2200 ,שתומך Jumbo Frame,  שקוף ללא יכולת Auto-negotiation</v>
          </cell>
          <cell r="E317">
            <v>1</v>
          </cell>
          <cell r="F317" t="str">
            <v>יחידה</v>
          </cell>
          <cell r="G317">
            <v>1335</v>
          </cell>
          <cell r="H317">
            <v>-600.75</v>
          </cell>
          <cell r="I317">
            <v>734.25</v>
          </cell>
          <cell r="J317">
            <v>68.75</v>
          </cell>
          <cell r="K317">
            <v>803</v>
          </cell>
          <cell r="L317">
            <v>803</v>
          </cell>
        </row>
        <row r="318">
          <cell r="B318">
            <v>393</v>
          </cell>
          <cell r="C318">
            <v>9</v>
          </cell>
          <cell r="D318" t="str">
            <v>רכיבים לתיאום מדיה מודולרי : כרטיס מנוהל עבור סל ממירים 1-גיגה  RJ45  ל-SM 10km   SC  של חברת Techaya מק"ט  ARG4400S/SC10  או שו"ע, שתומך Jumbo Frame, תומך LLF - Link Loss Forwarding / PONL- Propogation of No Link , כולל יכולת  Auto-negotiation 10/100/100</v>
          </cell>
          <cell r="E318">
            <v>1</v>
          </cell>
          <cell r="F318" t="str">
            <v>יחידה</v>
          </cell>
          <cell r="G318">
            <v>2552</v>
          </cell>
          <cell r="H318">
            <v>-1148.4000000000001</v>
          </cell>
          <cell r="I318">
            <v>1403.6</v>
          </cell>
          <cell r="J318">
            <v>68.75</v>
          </cell>
          <cell r="K318">
            <v>1472.35</v>
          </cell>
          <cell r="L318">
            <v>1472.35</v>
          </cell>
        </row>
        <row r="319">
          <cell r="B319">
            <v>394</v>
          </cell>
          <cell r="C319">
            <v>9</v>
          </cell>
          <cell r="D319" t="str">
            <v xml:space="preserve">רכיבים לתיאום מדיה מודולרי : כרטיס עבור סל ממירים 1-גיגה  RJ45  ל-SM 10km   SC  של חברת Techaya מק"ט  ARG1010S/SC10 או של חברת WizLAN מק"ט WIZ-601/S/SC, או של חב' פייברנט מק"ט            MCM-SM-2200-10 , שתומך Jumbo Frame, תומך LLF - Link Loss Forwarding </v>
          </cell>
          <cell r="E319">
            <v>1</v>
          </cell>
          <cell r="F319" t="str">
            <v>יחידה</v>
          </cell>
          <cell r="G319">
            <v>1520</v>
          </cell>
          <cell r="H319">
            <v>-684</v>
          </cell>
          <cell r="I319">
            <v>836</v>
          </cell>
          <cell r="J319">
            <v>68.75</v>
          </cell>
          <cell r="K319">
            <v>904.75</v>
          </cell>
          <cell r="L319">
            <v>904.75</v>
          </cell>
        </row>
        <row r="320">
          <cell r="B320">
            <v>395</v>
          </cell>
          <cell r="C320">
            <v>9</v>
          </cell>
          <cell r="D320" t="str">
            <v>רכיבים לתיאום מדיה מודולרי : כרטיס מנוהל עבור סל ממירים 1-גיגה  RJ45  לWDM (סיב בודד עד 20 ק"מ) SC  של חברת Techaya מק"ט  ARG4400S/W20A|B או שו"ע, שתומך Jumbo Frame, תומך Link Loss Forwarding, עם DIP SWITCH להגדרות  FDX/HDX,  PONL/LLF Enable Disable. כולל</v>
          </cell>
          <cell r="E320">
            <v>1</v>
          </cell>
          <cell r="F320" t="str">
            <v>יחידה</v>
          </cell>
          <cell r="G320">
            <v>4793</v>
          </cell>
          <cell r="H320">
            <v>-2156.85</v>
          </cell>
          <cell r="I320">
            <v>2636.15</v>
          </cell>
          <cell r="J320">
            <v>68.75</v>
          </cell>
          <cell r="K320">
            <v>2704.9</v>
          </cell>
          <cell r="L320">
            <v>2704.9</v>
          </cell>
        </row>
        <row r="321">
          <cell r="B321">
            <v>396</v>
          </cell>
          <cell r="C321">
            <v>9</v>
          </cell>
          <cell r="D321" t="str">
            <v>רכיבים לתיאום מדיה מודולרי : כרטיס עבור סל ממירים 1-גיגה  RJ45  לWDM (סיב בודד עד 20 ק"מ) SC  של חברת Techaya מק"ט  ARG1010S/W20A|B או של חברת WizLAN מק"ט WIZ-601/SF-A|B/S1/SC, או של חב' פייברנט מק"ט MCM-WSM-3200-20 ,שתומך Jumbo Frame, שקוף ללא יכולת Auto</v>
          </cell>
          <cell r="E321">
            <v>1</v>
          </cell>
          <cell r="F321" t="str">
            <v>יחידה</v>
          </cell>
          <cell r="G321">
            <v>1950</v>
          </cell>
          <cell r="H321">
            <v>-877.5</v>
          </cell>
          <cell r="I321">
            <v>1072.5</v>
          </cell>
          <cell r="J321">
            <v>68.75</v>
          </cell>
          <cell r="K321">
            <v>1141.25</v>
          </cell>
          <cell r="L321">
            <v>1141.25</v>
          </cell>
        </row>
        <row r="322">
          <cell r="B322">
            <v>400</v>
          </cell>
          <cell r="C322">
            <v>9</v>
          </cell>
          <cell r="D322" t="str">
            <v>מתאם ממשק V.35 שהוא (E1) לממשק אופטי סינגלמוד FOM-40/230/ ST/SC13/V35 מק"ט RAD או של חב' פייברנט מק"ט FIB1000-V35S022FA</v>
          </cell>
          <cell r="E322">
            <v>1</v>
          </cell>
          <cell r="F322" t="str">
            <v>יחידה</v>
          </cell>
          <cell r="G322">
            <v>642.20000000000005</v>
          </cell>
          <cell r="H322">
            <v>0</v>
          </cell>
          <cell r="I322">
            <v>642.20000000000005</v>
          </cell>
          <cell r="J322">
            <v>0.01</v>
          </cell>
          <cell r="K322">
            <v>642.21</v>
          </cell>
          <cell r="L322">
            <v>642.21</v>
          </cell>
        </row>
        <row r="323">
          <cell r="B323">
            <v>401</v>
          </cell>
          <cell r="C323">
            <v>9</v>
          </cell>
          <cell r="D323" t="str">
            <v xml:space="preserve">מתאם ממשק V.35 שהוא (E1) לממשק אופטי סינגלמוד - 48VDC וולט FOM-40/48DC/ ST/SC13/V35 מק"ט RAD או של חב' פייברנט מק"ט FIB1000-V35S022FD </v>
          </cell>
          <cell r="E323">
            <v>1</v>
          </cell>
          <cell r="F323" t="str">
            <v>יחידה</v>
          </cell>
          <cell r="G323">
            <v>642.20000000000005</v>
          </cell>
          <cell r="H323">
            <v>0</v>
          </cell>
          <cell r="I323">
            <v>642.20000000000005</v>
          </cell>
          <cell r="J323">
            <v>0.01</v>
          </cell>
          <cell r="K323">
            <v>642.21</v>
          </cell>
          <cell r="L323">
            <v>642.21</v>
          </cell>
        </row>
        <row r="324">
          <cell r="B324">
            <v>418</v>
          </cell>
          <cell r="C324">
            <v>10</v>
          </cell>
          <cell r="D324" t="str">
            <v xml:space="preserve">העתקת נקודת תקשורת עד 90 מטר כולל כל העבודות הנילוות (כגון: פתיחת/סגירת תעלות, פירוק/התקנה של השקע, בדיקת תקינות השקע וכו') </v>
          </cell>
          <cell r="E324">
            <v>1</v>
          </cell>
          <cell r="F324" t="str">
            <v>יחידה</v>
          </cell>
          <cell r="G324">
            <v>0</v>
          </cell>
          <cell r="H324">
            <v>0</v>
          </cell>
          <cell r="I324">
            <v>0</v>
          </cell>
          <cell r="J324">
            <v>96.25</v>
          </cell>
          <cell r="K324">
            <v>96.25</v>
          </cell>
          <cell r="L324">
            <v>96.25</v>
          </cell>
        </row>
        <row r="325">
          <cell r="B325">
            <v>419</v>
          </cell>
          <cell r="C325">
            <v>10</v>
          </cell>
          <cell r="D325" t="str">
            <v>העתקת/החלפת פנל משתמשים (נחושת) או פנל טלפוניה או פנל אופטי על פי המפרט - לא מתייחס לעבודות במסגרת העתקת/החלפת ארון.</v>
          </cell>
          <cell r="E325">
            <v>1</v>
          </cell>
          <cell r="F325" t="str">
            <v>יחידה</v>
          </cell>
          <cell r="G325">
            <v>0</v>
          </cell>
          <cell r="H325">
            <v>0</v>
          </cell>
          <cell r="I325">
            <v>0</v>
          </cell>
          <cell r="J325">
            <v>275</v>
          </cell>
          <cell r="K325">
            <v>275</v>
          </cell>
          <cell r="L325">
            <v>275</v>
          </cell>
        </row>
        <row r="326">
          <cell r="B326">
            <v>420</v>
          </cell>
          <cell r="C326">
            <v>10</v>
          </cell>
          <cell r="D326" t="str">
            <v>העתקת כבל אופטי או כבל נחושת על פי המפרט - לא מתייחס לעבודות במסגרת העתקת/החלפת ארון</v>
          </cell>
          <cell r="E326">
            <v>1</v>
          </cell>
          <cell r="F326" t="str">
            <v>יחידה</v>
          </cell>
          <cell r="G326">
            <v>0</v>
          </cell>
          <cell r="H326">
            <v>0</v>
          </cell>
          <cell r="I326">
            <v>0</v>
          </cell>
          <cell r="J326">
            <v>550</v>
          </cell>
          <cell r="K326">
            <v>550</v>
          </cell>
          <cell r="L326">
            <v>550</v>
          </cell>
        </row>
        <row r="327">
          <cell r="B327">
            <v>421</v>
          </cell>
          <cell r="C327">
            <v>10</v>
          </cell>
          <cell r="D327" t="str">
            <v>החלפת ארון תקשורת קיים בארון חדש או העתקת ארון בקומה או בין קומות, כולל: פתיחה וסגירה של תעלות , ביצוע הארקות,  בדיקות תשתית כבלי אופטיקה ונחושת מקצה לקצה של הפנלים לפני החלפת הארון ואחרי החלפתו . העברת כל התכולה לארון החדש  ע"פ הנחיית הלקוח, ובמידת הצורך</v>
          </cell>
          <cell r="E327">
            <v>1</v>
          </cell>
          <cell r="F327" t="str">
            <v>יחידה</v>
          </cell>
          <cell r="G327">
            <v>0</v>
          </cell>
          <cell r="H327">
            <v>0</v>
          </cell>
          <cell r="I327">
            <v>0</v>
          </cell>
          <cell r="J327">
            <v>591.25</v>
          </cell>
          <cell r="K327">
            <v>591.25</v>
          </cell>
          <cell r="L327">
            <v>591.25</v>
          </cell>
        </row>
        <row r="328">
          <cell r="B328">
            <v>422</v>
          </cell>
          <cell r="C328">
            <v>10</v>
          </cell>
          <cell r="D328" t="str">
            <v>החלפת ארון תקשורת קיים בארון חדש או העתקת ארון בקומה או בין קומות, כולל: פתיחה וסגירה של תעלות , ביצוע הארקות,  בדיקות תשתית כבלי אופטיקה ונחושת מקצה לקצה של הפנלים לפני החלפת הארון ואחרי החלפתו . העברת כל התכולה לארון החדש  ע"פ הנחיית הלקוח, ובמידת הצורך</v>
          </cell>
          <cell r="E328">
            <v>1</v>
          </cell>
          <cell r="F328" t="str">
            <v>יחידה</v>
          </cell>
          <cell r="G328">
            <v>0</v>
          </cell>
          <cell r="H328">
            <v>0</v>
          </cell>
          <cell r="I328">
            <v>0</v>
          </cell>
          <cell r="J328">
            <v>1035.0999999999999</v>
          </cell>
          <cell r="K328">
            <v>1035.0999999999999</v>
          </cell>
          <cell r="L328">
            <v>1035.0999999999999</v>
          </cell>
        </row>
        <row r="329">
          <cell r="B329">
            <v>423</v>
          </cell>
          <cell r="C329">
            <v>10</v>
          </cell>
          <cell r="D329" t="str">
            <v>החלפת ארון טלפוניה קיים בארון חדש או העתקת ארון בקומה או בין קומות, כולל: פתיחה וסגירה של תעלות , ביצוע הארקות,  בדיקות תשתית כבלי נחושת מקצה לקצה של הקרונה לפני החלפת הארון ואחרי החלפתו . העברת כל התכולה לארון החדש  ע"פ הנחיית הלקוח, כולל מסירת תעוד של ה</v>
          </cell>
          <cell r="E329">
            <v>1</v>
          </cell>
          <cell r="F329" t="str">
            <v>יחידה</v>
          </cell>
          <cell r="G329">
            <v>0</v>
          </cell>
          <cell r="H329">
            <v>0</v>
          </cell>
          <cell r="I329">
            <v>0</v>
          </cell>
          <cell r="J329">
            <v>357.5</v>
          </cell>
          <cell r="K329">
            <v>357.5</v>
          </cell>
          <cell r="L329">
            <v>357.5</v>
          </cell>
        </row>
        <row r="330">
          <cell r="B330">
            <v>424</v>
          </cell>
          <cell r="C330">
            <v>10</v>
          </cell>
          <cell r="D330" t="str">
            <v>החלפת ארון טלפוניה קיים בארון חדש או העתקת ארון בקומה או בין קומות, כולל: פתיחה וסגירה של תעלות , ביצוע הארקות,  בדיקות תשתית כבלי נחושת מקצה לקצה של הקרונה לפני החלפת הארון ואחרי החלפתו . העברת כל התכולה לארון החדש  ע"פ הנחיית הלקוח,כולל מסירת  תעוד של ה</v>
          </cell>
          <cell r="E330">
            <v>1</v>
          </cell>
          <cell r="F330" t="str">
            <v>יחידה</v>
          </cell>
          <cell r="G330">
            <v>0</v>
          </cell>
          <cell r="H330">
            <v>0</v>
          </cell>
          <cell r="I330">
            <v>0</v>
          </cell>
          <cell r="J330">
            <v>605</v>
          </cell>
          <cell r="K330">
            <v>605</v>
          </cell>
          <cell r="L330">
            <v>605</v>
          </cell>
        </row>
        <row r="331">
          <cell r="B331">
            <v>425</v>
          </cell>
          <cell r="C331">
            <v>10</v>
          </cell>
          <cell r="D331" t="str">
            <v>ביצוע פירוק תוואי פנים ללא זיהוי . כולל פרוק שקעי הקצה, הכבלים עד ארון התקשורת ובארון התקשורת, ובמידת הצורך כל האביזרים  הנדרשים לרבות מובילי כבלים לסוגיהם. כולל נקודות היוצאות מהמבנה, לרבות פתיחה וסגירה (כולל איטום) לכל אורך תוואי הכבל. נדרש לבצע סגירת מ</v>
          </cell>
          <cell r="E331">
            <v>1</v>
          </cell>
          <cell r="F331" t="str">
            <v>מטר</v>
          </cell>
          <cell r="G331">
            <v>0</v>
          </cell>
          <cell r="H331">
            <v>0</v>
          </cell>
          <cell r="I331">
            <v>0</v>
          </cell>
          <cell r="J331">
            <v>3.85</v>
          </cell>
          <cell r="K331">
            <v>3.85</v>
          </cell>
          <cell r="L331">
            <v>3.85</v>
          </cell>
        </row>
        <row r="332">
          <cell r="B332">
            <v>426</v>
          </cell>
          <cell r="C332">
            <v>10</v>
          </cell>
          <cell r="D332" t="str">
            <v>פירוק תוואי חוץ כבילה מתכתית ו/או אופטית כולל זיהוי הכבילה לפירוק כולל פינוי הכבילה מהאתר פירוק ופינוי העמודים/קונזולות . העבודה תכלול את כל הדרוש למיסוד התשתית הנותרת(שאינה מפורקת) התשלום יהיה על פי מטר אורך כבל. ללא מגבלת העמודים באותו תוואי.</v>
          </cell>
          <cell r="E332">
            <v>1</v>
          </cell>
          <cell r="F332" t="str">
            <v>מטר</v>
          </cell>
          <cell r="G332">
            <v>0</v>
          </cell>
          <cell r="H332">
            <v>0</v>
          </cell>
          <cell r="I332">
            <v>0</v>
          </cell>
          <cell r="J332">
            <v>18.149999999999999</v>
          </cell>
          <cell r="K332">
            <v>18.149999999999999</v>
          </cell>
          <cell r="L332">
            <v>18.149999999999999</v>
          </cell>
        </row>
        <row r="333">
          <cell r="B333">
            <v>427</v>
          </cell>
          <cell r="C333">
            <v>10</v>
          </cell>
          <cell r="D333" t="str">
            <v>פירוק תוואי חוץ כבילה מתכתית ו/או אופטית ללא זיהוי הכבילה כולל פינוי הכבילה מהאתר פירוק ופינוי העמודים/קונזולות . התשלום יהיה על פי "מטר רץ" ללא מגבלה למספר הכבלים  ועמודים באותו תוואי.</v>
          </cell>
          <cell r="E333">
            <v>1</v>
          </cell>
          <cell r="F333" t="str">
            <v>מטר</v>
          </cell>
          <cell r="G333">
            <v>0</v>
          </cell>
          <cell r="H333">
            <v>0</v>
          </cell>
          <cell r="I333">
            <v>0</v>
          </cell>
          <cell r="J333">
            <v>10.45</v>
          </cell>
          <cell r="K333">
            <v>10.45</v>
          </cell>
          <cell r="L333">
            <v>10.45</v>
          </cell>
        </row>
        <row r="334">
          <cell r="B334">
            <v>428</v>
          </cell>
          <cell r="C334">
            <v>10</v>
          </cell>
          <cell r="D334" t="str">
            <v xml:space="preserve">פירוק ופינוי ארון תקשורת כולל כבילה בגובה עד 30U. 
- לא מתייחס לעבודות במסגרת החלפת/העתקת ארון.  </v>
          </cell>
          <cell r="E334">
            <v>1</v>
          </cell>
          <cell r="F334" t="str">
            <v>יחידה</v>
          </cell>
          <cell r="G334">
            <v>0</v>
          </cell>
          <cell r="H334">
            <v>0</v>
          </cell>
          <cell r="I334">
            <v>0</v>
          </cell>
          <cell r="J334">
            <v>291.5</v>
          </cell>
          <cell r="K334">
            <v>291.5</v>
          </cell>
          <cell r="L334">
            <v>291.5</v>
          </cell>
        </row>
        <row r="335">
          <cell r="B335">
            <v>429</v>
          </cell>
          <cell r="C335">
            <v>10</v>
          </cell>
          <cell r="D335" t="str">
            <v>פירוק ופינוי ארון תקשורת כולל כבילה בגובה מעל 30U - לא מתייחס לעבודות במסגרת החלפת/העתקת ארון.</v>
          </cell>
          <cell r="E335">
            <v>1</v>
          </cell>
          <cell r="F335" t="str">
            <v>יחידה</v>
          </cell>
          <cell r="G335">
            <v>0</v>
          </cell>
          <cell r="H335">
            <v>0</v>
          </cell>
          <cell r="I335">
            <v>0</v>
          </cell>
          <cell r="J335">
            <v>596.75</v>
          </cell>
          <cell r="K335">
            <v>596.75</v>
          </cell>
          <cell r="L335">
            <v>596.75</v>
          </cell>
        </row>
        <row r="336">
          <cell r="B336">
            <v>430</v>
          </cell>
          <cell r="C336">
            <v>10</v>
          </cell>
          <cell r="D336" t="str">
            <v xml:space="preserve">פירוק ופינוי ארון טלפוניה כולל כבילה עד 20 פסיסות קרונה -לא מתייחס לעבודות במסגרת החלפת/העתקת ארון טלפוניה. 
</v>
          </cell>
          <cell r="E336">
            <v>1</v>
          </cell>
          <cell r="F336" t="str">
            <v>יחידה</v>
          </cell>
          <cell r="G336">
            <v>0</v>
          </cell>
          <cell r="H336">
            <v>0</v>
          </cell>
          <cell r="I336">
            <v>0</v>
          </cell>
          <cell r="J336">
            <v>165</v>
          </cell>
          <cell r="K336">
            <v>165</v>
          </cell>
          <cell r="L336">
            <v>165</v>
          </cell>
        </row>
        <row r="337">
          <cell r="B337">
            <v>431</v>
          </cell>
          <cell r="C337">
            <v>10</v>
          </cell>
          <cell r="D337" t="str">
            <v xml:space="preserve">פירוק ופינוי ארון טלפוניה כולל כבילה מעל 20 פסיסות קרונה - לא מתייחס לעבודות במסגרת החלפת/העתקת ארון טלפוניה. 
</v>
          </cell>
          <cell r="E337">
            <v>1</v>
          </cell>
          <cell r="F337" t="str">
            <v>יחידה</v>
          </cell>
          <cell r="G337">
            <v>0</v>
          </cell>
          <cell r="H337">
            <v>0</v>
          </cell>
          <cell r="I337">
            <v>0</v>
          </cell>
          <cell r="J337">
            <v>275</v>
          </cell>
          <cell r="K337">
            <v>275</v>
          </cell>
          <cell r="L337">
            <v>275</v>
          </cell>
        </row>
        <row r="338">
          <cell r="B338">
            <v>432</v>
          </cell>
          <cell r="C338">
            <v>10</v>
          </cell>
          <cell r="D338" t="str">
            <v>ביצוע פירוק נקודת תשתית עם זיהוי. כולל פרוק שקע הקצה, הכבל עד ארון התקשורת ובארון התקשורת, ובמידת הצורך כל האביזרים  הנדרשים לרבות מובילי כבלים לסוגיהם. כולל נקודות היוצאות מהמבנה, לרבות זיהוי, פתיחה וסגירה (כולל איטום) לכל אורך תוואי הכבל. נדרש לבצע סגיר</v>
          </cell>
          <cell r="E338">
            <v>6800</v>
          </cell>
          <cell r="F338" t="str">
            <v>יחידה</v>
          </cell>
          <cell r="G338">
            <v>0</v>
          </cell>
          <cell r="H338">
            <v>0</v>
          </cell>
          <cell r="I338">
            <v>0</v>
          </cell>
          <cell r="J338">
            <v>58</v>
          </cell>
          <cell r="K338">
            <v>58</v>
          </cell>
          <cell r="L338">
            <v>394400</v>
          </cell>
        </row>
        <row r="339">
          <cell r="B339">
            <v>433</v>
          </cell>
          <cell r="C339">
            <v>10</v>
          </cell>
          <cell r="D339" t="str">
            <v>פרוק תעלה קיימת והחלפתה בתעלה גדולה יותר, המחיר כולל הוצאת הכבלים מהתעלה הקיימת, התקנת התעלה החדשה והחזרת הכבלים , לרבות תיקוני טיח וצבע ,הרחבת מעברים בין קירות , כולל פינוי מהאתר של התכולה שפורקה</v>
          </cell>
          <cell r="E339">
            <v>1</v>
          </cell>
          <cell r="F339" t="str">
            <v>מטר</v>
          </cell>
          <cell r="G339">
            <v>0</v>
          </cell>
          <cell r="H339">
            <v>0</v>
          </cell>
          <cell r="I339">
            <v>0</v>
          </cell>
          <cell r="J339">
            <v>13.75</v>
          </cell>
          <cell r="K339">
            <v>13.75</v>
          </cell>
          <cell r="L339">
            <v>13.75</v>
          </cell>
        </row>
        <row r="340">
          <cell r="B340">
            <v>434</v>
          </cell>
          <cell r="C340">
            <v>10</v>
          </cell>
          <cell r="D340" t="str">
            <v xml:space="preserve">סידור/חיווט ארון קיים לפי המפרט- ארון עד גובה 30U (כולל) </v>
          </cell>
          <cell r="E340">
            <v>1</v>
          </cell>
          <cell r="F340" t="str">
            <v>קומפלט</v>
          </cell>
          <cell r="G340">
            <v>0</v>
          </cell>
          <cell r="H340">
            <v>0</v>
          </cell>
          <cell r="I340">
            <v>0</v>
          </cell>
          <cell r="J340">
            <v>726</v>
          </cell>
          <cell r="K340">
            <v>726</v>
          </cell>
          <cell r="L340">
            <v>726</v>
          </cell>
        </row>
        <row r="341">
          <cell r="B341">
            <v>435</v>
          </cell>
          <cell r="C341">
            <v>10</v>
          </cell>
          <cell r="D341" t="str">
            <v>סידור/חיווט ארון קיים לפי המפרט- ארון מגובה 40U עד 52U</v>
          </cell>
          <cell r="E341">
            <v>1</v>
          </cell>
          <cell r="F341" t="str">
            <v>קומפלט</v>
          </cell>
          <cell r="G341">
            <v>0</v>
          </cell>
          <cell r="H341">
            <v>0</v>
          </cell>
          <cell r="I341">
            <v>0</v>
          </cell>
          <cell r="J341">
            <v>1320</v>
          </cell>
          <cell r="K341">
            <v>1320</v>
          </cell>
          <cell r="L341">
            <v>1320</v>
          </cell>
        </row>
        <row r="342">
          <cell r="B342">
            <v>438</v>
          </cell>
          <cell r="C342">
            <v>11</v>
          </cell>
          <cell r="D342" t="str">
            <v>התקנת מקרן כולל תיעול וכל האלמנטים הנדרשים להפעלתו לרבות כבילה(AUDIO,VIDEO,2xVGA) וקופסת הפעלה .</v>
          </cell>
          <cell r="E342">
            <v>1</v>
          </cell>
          <cell r="F342" t="str">
            <v>יחידה</v>
          </cell>
          <cell r="G342">
            <v>2072</v>
          </cell>
          <cell r="H342">
            <v>-932.4</v>
          </cell>
          <cell r="I342">
            <v>1139.5999999999999</v>
          </cell>
          <cell r="J342">
            <v>866.25</v>
          </cell>
          <cell r="K342">
            <v>2005.85</v>
          </cell>
          <cell r="L342">
            <v>2005.85</v>
          </cell>
        </row>
        <row r="343">
          <cell r="B343">
            <v>439</v>
          </cell>
          <cell r="C343">
            <v>11</v>
          </cell>
          <cell r="D343" t="str">
            <v>מתקן תלייה אוניברסלי טלסקופי עם בסיס מתכוונן, כולל סיבסוב והטייה למקרנים.כולל התקנת המקרן ע"ג המתקן וחיבור המתקן לתקרה/קיר/ריהוט</v>
          </cell>
          <cell r="E343">
            <v>1</v>
          </cell>
          <cell r="F343" t="str">
            <v>יחידה</v>
          </cell>
          <cell r="G343">
            <v>456</v>
          </cell>
          <cell r="H343">
            <v>-205.20000000000002</v>
          </cell>
          <cell r="I343">
            <v>250.79999999999998</v>
          </cell>
          <cell r="J343">
            <v>86.35</v>
          </cell>
          <cell r="K343">
            <v>337.15</v>
          </cell>
          <cell r="L343">
            <v>337.15</v>
          </cell>
        </row>
        <row r="344">
          <cell r="B344">
            <v>440</v>
          </cell>
          <cell r="C344">
            <v>11</v>
          </cell>
          <cell r="D344" t="str">
            <v>שלט מחזיר אור מפח מגולוון, כתוב משני הצדדים או מצד אחד לפי הנחיית המזמין, בגודל 60*30 ס"מ.</v>
          </cell>
          <cell r="E344">
            <v>1</v>
          </cell>
          <cell r="F344" t="str">
            <v>יחידה</v>
          </cell>
          <cell r="G344">
            <v>75</v>
          </cell>
          <cell r="H344">
            <v>-33.75</v>
          </cell>
          <cell r="I344">
            <v>41.25</v>
          </cell>
          <cell r="J344">
            <v>3.85</v>
          </cell>
          <cell r="K344">
            <v>45.1</v>
          </cell>
          <cell r="L344">
            <v>45.1</v>
          </cell>
        </row>
        <row r="345">
          <cell r="B345">
            <v>450</v>
          </cell>
          <cell r="C345">
            <v>11</v>
          </cell>
          <cell r="D345" t="str">
            <v xml:space="preserve"> אספקה והתקנה של צינור הכולל 4 מיקרו  צינוריות HFFR MICRO DUCT להתקנת indoor   כולל אטמים מחברים ופיצולים על פי הנדרש בקוטר 5/3.5 מ"מ תוצרת Ericsson  או שו"ע לפי מפרט בזק 7016  הנשיפה תתבצע באקדח נשיפה מתוצרת Ericsson  דגם  EPFU </v>
          </cell>
          <cell r="E345">
            <v>1</v>
          </cell>
          <cell r="F345" t="str">
            <v>מטר</v>
          </cell>
          <cell r="G345">
            <v>18</v>
          </cell>
          <cell r="H345">
            <v>-8.1</v>
          </cell>
          <cell r="I345">
            <v>9.9</v>
          </cell>
          <cell r="J345">
            <v>3.3</v>
          </cell>
          <cell r="K345">
            <v>13.2</v>
          </cell>
          <cell r="L345">
            <v>13.2</v>
          </cell>
        </row>
        <row r="346">
          <cell r="B346">
            <v>451</v>
          </cell>
          <cell r="C346">
            <v>11</v>
          </cell>
          <cell r="D346" t="str">
            <v>אספקה והתקנה של קופסת פיצול קומתית (מתכתית)  ל-48 מיקרו צינוריות לתליה על קיר עם נעילה סטנדרטית.</v>
          </cell>
          <cell r="E346">
            <v>1</v>
          </cell>
          <cell r="F346" t="str">
            <v>יחידה</v>
          </cell>
          <cell r="G346">
            <v>1597</v>
          </cell>
          <cell r="H346">
            <v>-718.65</v>
          </cell>
          <cell r="I346">
            <v>878.35</v>
          </cell>
          <cell r="J346">
            <v>55</v>
          </cell>
          <cell r="K346">
            <v>933.35</v>
          </cell>
          <cell r="L346">
            <v>933.35</v>
          </cell>
        </row>
        <row r="347">
          <cell r="B347">
            <v>452</v>
          </cell>
          <cell r="C347">
            <v>11</v>
          </cell>
          <cell r="D347" t="str">
            <v>יום פיקוח על עבודת אסבסט על פי הנחיות מרכז הבינוי כולל הגשת דו"ח מסכם</v>
          </cell>
          <cell r="E347">
            <v>1</v>
          </cell>
          <cell r="F347" t="str">
            <v>יום</v>
          </cell>
          <cell r="G347">
            <v>0</v>
          </cell>
          <cell r="H347">
            <v>0</v>
          </cell>
          <cell r="I347">
            <v>0</v>
          </cell>
          <cell r="J347">
            <v>1760</v>
          </cell>
          <cell r="K347">
            <v>1760</v>
          </cell>
          <cell r="L347">
            <v>1760</v>
          </cell>
        </row>
        <row r="348">
          <cell r="B348">
            <v>453</v>
          </cell>
          <cell r="C348">
            <v>11</v>
          </cell>
          <cell r="D348" t="str">
            <v>יום עבודה צוות אסבסט על פי הנחיות מרכז בינוי הכולל: הכנה, חיתוך לוחות אסבסט, הברגות, ניקוי ושאיבה באמצעות שואב בעל מסנן  HEPA.</v>
          </cell>
          <cell r="E348">
            <v>1</v>
          </cell>
          <cell r="F348" t="str">
            <v>יום</v>
          </cell>
          <cell r="G348">
            <v>0</v>
          </cell>
          <cell r="H348">
            <v>0</v>
          </cell>
          <cell r="I348">
            <v>0</v>
          </cell>
          <cell r="J348">
            <v>4290</v>
          </cell>
          <cell r="K348">
            <v>4290</v>
          </cell>
          <cell r="L348">
            <v>4290</v>
          </cell>
        </row>
        <row r="349">
          <cell r="B349">
            <v>454</v>
          </cell>
          <cell r="C349">
            <v>11</v>
          </cell>
          <cell r="D349" t="str">
            <v>יום דיגום כולל ניטור סביבתי ותעסוקתי כולל: * אנליזה מעבדתית לסיבי אסבסט על פי שיטת RTM-1.   * אנליזה מעבדתית לסיבי אסבסט על פי שיטת TEM/RTM-2.</v>
          </cell>
          <cell r="E349">
            <v>1</v>
          </cell>
          <cell r="F349" t="str">
            <v>יום</v>
          </cell>
          <cell r="G349">
            <v>2695</v>
          </cell>
          <cell r="H349">
            <v>-1212.75</v>
          </cell>
          <cell r="I349">
            <v>1482.25</v>
          </cell>
          <cell r="J349">
            <v>1377.75</v>
          </cell>
          <cell r="K349">
            <v>2860</v>
          </cell>
          <cell r="L349">
            <v>2860</v>
          </cell>
        </row>
        <row r="350">
          <cell r="B350">
            <v>455</v>
          </cell>
          <cell r="C350">
            <v>11</v>
          </cell>
          <cell r="D350" t="str">
            <v xml:space="preserve"> שולחן שרתים יעודי המאפשר באורך עד 180 ס"מ, השולחן יכיל שלושה מדפים בסיסים כולל מדף תחתון נשלף השולחן יכיל אלמנטי עיגון והעברת כבלים כדוגמת שולחן WRIGHT LINE, חב' קונטק, ראואל .</v>
          </cell>
          <cell r="E350">
            <v>1</v>
          </cell>
          <cell r="F350" t="str">
            <v>יחידה</v>
          </cell>
          <cell r="G350">
            <v>4295</v>
          </cell>
          <cell r="H350">
            <v>-1932.75</v>
          </cell>
          <cell r="I350">
            <v>2362.25</v>
          </cell>
          <cell r="J350">
            <v>165</v>
          </cell>
          <cell r="K350">
            <v>2527.25</v>
          </cell>
          <cell r="L350">
            <v>2527.25</v>
          </cell>
        </row>
        <row r="351">
          <cell r="B351">
            <v>456</v>
          </cell>
          <cell r="C351">
            <v>11</v>
          </cell>
          <cell r="D351" t="str">
            <v>תוספת סט גלגלים לחוות שרתים ( 4 גלגלים)</v>
          </cell>
          <cell r="E351">
            <v>1</v>
          </cell>
          <cell r="F351" t="str">
            <v>יחידה</v>
          </cell>
          <cell r="G351">
            <v>190</v>
          </cell>
          <cell r="H351">
            <v>-85.5</v>
          </cell>
          <cell r="I351">
            <v>104.5</v>
          </cell>
          <cell r="J351">
            <v>192.5</v>
          </cell>
          <cell r="K351">
            <v>297</v>
          </cell>
          <cell r="L351">
            <v>297</v>
          </cell>
        </row>
        <row r="352">
          <cell r="B352">
            <v>457</v>
          </cell>
          <cell r="C352">
            <v>11</v>
          </cell>
          <cell r="D352" t="str">
            <v xml:space="preserve"> הגנת ברק ליחידת קצה  (עד למהירות של 100MHZ  לפחות -43DB)  עבור התקנות פנים וחוץ כולל חיבור לארקה והגנה על כל 8 הגידים.</v>
          </cell>
          <cell r="E352">
            <v>1</v>
          </cell>
          <cell r="F352" t="str">
            <v>יחידה</v>
          </cell>
          <cell r="G352">
            <v>252</v>
          </cell>
          <cell r="H352">
            <v>-113.4</v>
          </cell>
          <cell r="I352">
            <v>138.6</v>
          </cell>
          <cell r="J352">
            <v>22</v>
          </cell>
          <cell r="K352">
            <v>160.6</v>
          </cell>
          <cell r="L352">
            <v>160.6</v>
          </cell>
        </row>
        <row r="353">
          <cell r="B353">
            <v>458</v>
          </cell>
          <cell r="C353">
            <v>11</v>
          </cell>
          <cell r="D353" t="str">
            <v xml:space="preserve"> מארז הגנות ברקים ל- 8 הגנות (עד למהירות של 100MHZ  לפחות -43DB) עבור התקנות פנים וחוץ כולל חיבור לארקה והגנה על כל 8 הגידים.</v>
          </cell>
          <cell r="E353">
            <v>1</v>
          </cell>
          <cell r="F353" t="str">
            <v>יחידה</v>
          </cell>
          <cell r="G353">
            <v>316</v>
          </cell>
          <cell r="H353">
            <v>-142.20000000000002</v>
          </cell>
          <cell r="I353">
            <v>173.79999999999998</v>
          </cell>
          <cell r="J353">
            <v>33</v>
          </cell>
          <cell r="K353">
            <v>206.79999999999998</v>
          </cell>
          <cell r="L353">
            <v>206.79999999999998</v>
          </cell>
        </row>
        <row r="354">
          <cell r="B354">
            <v>469</v>
          </cell>
          <cell r="C354">
            <v>11</v>
          </cell>
          <cell r="D354" t="str">
            <v xml:space="preserve">שולף מחברי LC /SC מלוחות ניתוב/ציוד תקשורת כדוגמת  SKINNY FINGERS מק"ט OPT_SF-1 של חב' פייברנט או שו"ע. </v>
          </cell>
          <cell r="E354">
            <v>1</v>
          </cell>
          <cell r="F354" t="str">
            <v>יחידה</v>
          </cell>
          <cell r="G354">
            <v>287.04000000000002</v>
          </cell>
          <cell r="H354">
            <v>0</v>
          </cell>
          <cell r="I354">
            <v>287.04000000000002</v>
          </cell>
          <cell r="J354">
            <v>0.01</v>
          </cell>
          <cell r="K354">
            <v>287.05</v>
          </cell>
          <cell r="L354">
            <v>287.05</v>
          </cell>
        </row>
        <row r="355">
          <cell r="B355">
            <v>470</v>
          </cell>
          <cell r="C355">
            <v>11</v>
          </cell>
          <cell r="D355" t="str">
            <v>ערכת ניקוי  למחברים במארז מוקשח כוללת 50 מקלות ניקוי מכל משפחה למחברי SC/ST  + LC ,חבילת ניירות אורז,תרסיס ניקוי ,קסטת ניקוי למחברים (CLETOP ) כדוגמת חברת פייברנט מק"ט         FCLN-0005 או שו"ע</v>
          </cell>
          <cell r="E355">
            <v>1</v>
          </cell>
          <cell r="F355" t="str">
            <v>סט</v>
          </cell>
          <cell r="G355">
            <v>478.40000000000003</v>
          </cell>
          <cell r="H355">
            <v>0</v>
          </cell>
          <cell r="I355">
            <v>478.40000000000003</v>
          </cell>
          <cell r="J355">
            <v>0.01</v>
          </cell>
          <cell r="K355">
            <v>478.41</v>
          </cell>
          <cell r="L355">
            <v>478.41</v>
          </cell>
        </row>
        <row r="356">
          <cell r="B356">
            <v>471</v>
          </cell>
          <cell r="C356">
            <v>11</v>
          </cell>
          <cell r="D356" t="str">
            <v>חבילת מקלות ניקוי למחברי SC/ST 60 יח' כדוגמת חב' פייברנט מק"ט ZM0202-2.5-T או שו"ע</v>
          </cell>
          <cell r="E356">
            <v>1</v>
          </cell>
          <cell r="F356" t="str">
            <v>סט</v>
          </cell>
          <cell r="G356">
            <v>131.30000000000001</v>
          </cell>
          <cell r="H356">
            <v>0</v>
          </cell>
          <cell r="I356">
            <v>131.30000000000001</v>
          </cell>
          <cell r="J356">
            <v>0.01</v>
          </cell>
          <cell r="K356">
            <v>131.31</v>
          </cell>
          <cell r="L356">
            <v>131.31</v>
          </cell>
        </row>
        <row r="357">
          <cell r="B357">
            <v>472</v>
          </cell>
          <cell r="C357">
            <v>11</v>
          </cell>
          <cell r="D357" t="str">
            <v>חבילת מקלות ניקוי למחברי LC 50 יח' כדוגמת חב' פייברנט מק"ט ZM0202-1.25-T או שו"ע</v>
          </cell>
          <cell r="E357">
            <v>1</v>
          </cell>
          <cell r="F357" t="str">
            <v>סט</v>
          </cell>
          <cell r="G357">
            <v>131.30000000000001</v>
          </cell>
          <cell r="H357">
            <v>0</v>
          </cell>
          <cell r="I357">
            <v>131.30000000000001</v>
          </cell>
          <cell r="J357">
            <v>0.01</v>
          </cell>
          <cell r="K357">
            <v>131.31</v>
          </cell>
          <cell r="L357">
            <v>131.31</v>
          </cell>
        </row>
        <row r="358">
          <cell r="B358">
            <v>473</v>
          </cell>
          <cell r="C358">
            <v>11</v>
          </cell>
          <cell r="D358" t="str">
            <v>קסטת ניקוי CLETOP כדוגמת חב' פייברנט מק"ט ZM0179-T או שו"ע</v>
          </cell>
          <cell r="E358">
            <v>1</v>
          </cell>
          <cell r="F358" t="str">
            <v>יחידה</v>
          </cell>
          <cell r="G358">
            <v>224.25</v>
          </cell>
          <cell r="H358">
            <v>0</v>
          </cell>
          <cell r="I358">
            <v>224.25</v>
          </cell>
          <cell r="J358">
            <v>0.01</v>
          </cell>
          <cell r="K358">
            <v>224.26</v>
          </cell>
          <cell r="L358">
            <v>224.26</v>
          </cell>
        </row>
        <row r="359">
          <cell r="B359">
            <v>474</v>
          </cell>
          <cell r="C359">
            <v>11</v>
          </cell>
          <cell r="D359" t="str">
            <v>חבילת ניירות אורז - 200 יח' כדוגמת חב' פייברנט מק"ט ZM0080-T או שו"ע</v>
          </cell>
          <cell r="E359">
            <v>1</v>
          </cell>
          <cell r="F359" t="str">
            <v>סט</v>
          </cell>
          <cell r="G359">
            <v>31.200000000000003</v>
          </cell>
          <cell r="H359">
            <v>0</v>
          </cell>
          <cell r="I359">
            <v>31.200000000000003</v>
          </cell>
          <cell r="J359">
            <v>0.01</v>
          </cell>
          <cell r="K359">
            <v>31.210000000000004</v>
          </cell>
          <cell r="L359">
            <v>31.210000000000004</v>
          </cell>
        </row>
        <row r="360">
          <cell r="B360">
            <v>485</v>
          </cell>
          <cell r="C360">
            <v>11</v>
          </cell>
          <cell r="D360" t="str">
            <v>סליל לחיווט כבלים עשוי פוליאתילן- Spiral Wrap. התמחור - לגליל באורך של 30 מ'. בצבע לפי בחירת המזמין.מק"ט T50F-C של חב' Panduit או שו"ע.</v>
          </cell>
          <cell r="E360">
            <v>1</v>
          </cell>
          <cell r="F360" t="str">
            <v>יחידה</v>
          </cell>
          <cell r="G360">
            <v>572</v>
          </cell>
          <cell r="H360">
            <v>-257.40000000000003</v>
          </cell>
          <cell r="I360">
            <v>314.59999999999997</v>
          </cell>
          <cell r="J360">
            <v>27.5</v>
          </cell>
          <cell r="K360">
            <v>342.09999999999997</v>
          </cell>
          <cell r="L360">
            <v>342.09999999999997</v>
          </cell>
        </row>
        <row r="361">
          <cell r="B361">
            <v>494</v>
          </cell>
          <cell r="C361">
            <v>11</v>
          </cell>
          <cell r="D361" t="str">
            <v>ליווי ממוגן לביצוע עבודות בשטחי איו"ש ועזה, כולל נהג מאבטח (יום עבודה יכלול 10 שעות עבודה)</v>
          </cell>
          <cell r="E361">
            <v>1</v>
          </cell>
          <cell r="F361" t="str">
            <v>יום</v>
          </cell>
          <cell r="G361">
            <v>2500</v>
          </cell>
          <cell r="H361">
            <v>-1125</v>
          </cell>
          <cell r="I361">
            <v>1375</v>
          </cell>
          <cell r="J361">
            <v>0</v>
          </cell>
          <cell r="K361">
            <v>1375</v>
          </cell>
          <cell r="L361">
            <v>1375</v>
          </cell>
        </row>
        <row r="362">
          <cell r="B362">
            <v>495</v>
          </cell>
          <cell r="C362">
            <v>11</v>
          </cell>
          <cell r="D362" t="str">
            <v>תוספת עבור שעה נוספת לליווי ממוגן לביצוע עבודות בשטחי איו"ש ועזה, כולל נהג / מאבטח</v>
          </cell>
          <cell r="E362">
            <v>1</v>
          </cell>
          <cell r="F362" t="str">
            <v>שעה</v>
          </cell>
          <cell r="G362">
            <v>312</v>
          </cell>
          <cell r="H362">
            <v>-140.4</v>
          </cell>
          <cell r="I362">
            <v>171.6</v>
          </cell>
          <cell r="J362">
            <v>0</v>
          </cell>
          <cell r="K362">
            <v>171.6</v>
          </cell>
          <cell r="L362">
            <v>171.6</v>
          </cell>
        </row>
        <row r="363">
          <cell r="B363">
            <v>496</v>
          </cell>
          <cell r="C363">
            <v>11</v>
          </cell>
          <cell r="D363" t="str">
            <v>מאבטח נוסף - עד 8 שעות עבודה .</v>
          </cell>
          <cell r="E363">
            <v>1</v>
          </cell>
          <cell r="F363" t="str">
            <v>יום</v>
          </cell>
          <cell r="G363">
            <v>750</v>
          </cell>
          <cell r="H363">
            <v>-337.5</v>
          </cell>
          <cell r="I363">
            <v>412.5</v>
          </cell>
          <cell r="J363">
            <v>0</v>
          </cell>
          <cell r="K363">
            <v>412.5</v>
          </cell>
          <cell r="L363">
            <v>412.5</v>
          </cell>
        </row>
        <row r="364">
          <cell r="B364">
            <v>497</v>
          </cell>
          <cell r="C364">
            <v>11</v>
          </cell>
          <cell r="D364" t="str">
            <v>אמצעי הרמה לביצוע עבודות בגובה (תוואי עילי). המחיר הינו למקטע של עד 400 מ' בתוואי עילי בו מתבצעת התקנת הכבילה. הסעיף נועד הן לעבודות חדשות והן לעבודות תחזוקה, ובתנאי שנדרשת הזמנת אמצעי הרמה על פי נוהלי בטיחות בעבודה. הזמנת אמצעי הרמה שלא לצורך - לא תשולם.</v>
          </cell>
          <cell r="E364">
            <v>1</v>
          </cell>
          <cell r="F364" t="str">
            <v>מקטע</v>
          </cell>
          <cell r="G364">
            <v>1100</v>
          </cell>
          <cell r="H364">
            <v>-495</v>
          </cell>
          <cell r="I364">
            <v>605</v>
          </cell>
          <cell r="J364">
            <v>0</v>
          </cell>
          <cell r="K364">
            <v>605</v>
          </cell>
          <cell r="L364">
            <v>605</v>
          </cell>
        </row>
        <row r="365">
          <cell r="B365">
            <v>498</v>
          </cell>
          <cell r="C365">
            <v>11</v>
          </cell>
          <cell r="D365" t="str">
            <v xml:space="preserve"> תיעוד /SOW אתר קטן (מ 25 עד 70 אש"ח)   </v>
          </cell>
          <cell r="E365">
            <v>150</v>
          </cell>
          <cell r="F365" t="str">
            <v>יחידה</v>
          </cell>
          <cell r="G365">
            <v>0</v>
          </cell>
          <cell r="H365">
            <v>0</v>
          </cell>
          <cell r="I365">
            <v>1300</v>
          </cell>
          <cell r="J365">
            <v>0</v>
          </cell>
          <cell r="K365">
            <v>1300</v>
          </cell>
          <cell r="L365">
            <v>195000</v>
          </cell>
        </row>
        <row r="366">
          <cell r="B366">
            <v>499</v>
          </cell>
          <cell r="C366">
            <v>11</v>
          </cell>
          <cell r="D366" t="str">
            <v>תיעוד /SOW  אתר בינוני (70 עד 250 אש"ח)</v>
          </cell>
          <cell r="E366">
            <v>1</v>
          </cell>
          <cell r="F366" t="str">
            <v>יחידה</v>
          </cell>
          <cell r="G366">
            <v>10570</v>
          </cell>
          <cell r="H366">
            <v>-4756.5</v>
          </cell>
          <cell r="I366">
            <v>5813.5</v>
          </cell>
          <cell r="J366">
            <v>0</v>
          </cell>
          <cell r="K366">
            <v>5813.5</v>
          </cell>
          <cell r="L366">
            <v>5813.5</v>
          </cell>
        </row>
        <row r="367">
          <cell r="B367">
            <v>500</v>
          </cell>
          <cell r="C367">
            <v>11</v>
          </cell>
          <cell r="D367" t="str">
            <v xml:space="preserve"> תיעוד /SOW אתר גדול (250 עד 500 אש"ח)</v>
          </cell>
          <cell r="E367">
            <v>1</v>
          </cell>
          <cell r="F367" t="str">
            <v>יחידה</v>
          </cell>
          <cell r="G367">
            <v>21000</v>
          </cell>
          <cell r="H367">
            <v>-9450</v>
          </cell>
          <cell r="I367">
            <v>11550</v>
          </cell>
          <cell r="J367">
            <v>0</v>
          </cell>
          <cell r="K367">
            <v>11550</v>
          </cell>
          <cell r="L367">
            <v>11550</v>
          </cell>
        </row>
        <row r="368">
          <cell r="B368">
            <v>501</v>
          </cell>
          <cell r="C368">
            <v>11</v>
          </cell>
          <cell r="D368" t="str">
            <v>תיעוד /SOW אתר גדול מאוד (מעל 500 אש"ח)</v>
          </cell>
          <cell r="E368">
            <v>1</v>
          </cell>
          <cell r="F368" t="str">
            <v>יחידה</v>
          </cell>
          <cell r="G368">
            <v>26320</v>
          </cell>
          <cell r="H368">
            <v>-11844</v>
          </cell>
          <cell r="I368">
            <v>14476</v>
          </cell>
          <cell r="J368">
            <v>0</v>
          </cell>
          <cell r="K368">
            <v>14476</v>
          </cell>
          <cell r="L368">
            <v>14476</v>
          </cell>
        </row>
        <row r="369">
          <cell r="B369">
            <v>502</v>
          </cell>
          <cell r="C369">
            <v>11</v>
          </cell>
          <cell r="D369" t="str">
            <v>בוטל</v>
          </cell>
          <cell r="E369">
            <v>0</v>
          </cell>
          <cell r="F369" t="str">
            <v>יחידה</v>
          </cell>
          <cell r="G369">
            <v>0</v>
          </cell>
          <cell r="H369">
            <v>0</v>
          </cell>
          <cell r="I369">
            <v>0</v>
          </cell>
          <cell r="J369">
            <v>0</v>
          </cell>
          <cell r="K369">
            <v>0</v>
          </cell>
          <cell r="L369">
            <v>0</v>
          </cell>
        </row>
        <row r="370">
          <cell r="B370">
            <v>503</v>
          </cell>
          <cell r="C370">
            <v>11</v>
          </cell>
          <cell r="D370" t="str">
            <v>בוטל</v>
          </cell>
          <cell r="E370">
            <v>0</v>
          </cell>
          <cell r="F370" t="str">
            <v>יחידה</v>
          </cell>
          <cell r="G370">
            <v>0</v>
          </cell>
          <cell r="H370">
            <v>0</v>
          </cell>
          <cell r="I370">
            <v>0</v>
          </cell>
          <cell r="J370">
            <v>0</v>
          </cell>
          <cell r="K370">
            <v>0</v>
          </cell>
          <cell r="L370">
            <v>0</v>
          </cell>
        </row>
        <row r="371">
          <cell r="B371">
            <v>504</v>
          </cell>
          <cell r="C371">
            <v>11</v>
          </cell>
          <cell r="D371" t="str">
            <v>בוטל</v>
          </cell>
          <cell r="E371">
            <v>0</v>
          </cell>
          <cell r="F371" t="str">
            <v>יחידה</v>
          </cell>
          <cell r="G371">
            <v>0</v>
          </cell>
          <cell r="H371">
            <v>0</v>
          </cell>
          <cell r="I371">
            <v>0</v>
          </cell>
          <cell r="J371">
            <v>0</v>
          </cell>
          <cell r="K371">
            <v>0</v>
          </cell>
          <cell r="L371">
            <v>0</v>
          </cell>
        </row>
        <row r="372">
          <cell r="B372">
            <v>505</v>
          </cell>
          <cell r="C372">
            <v>11</v>
          </cell>
          <cell r="D372" t="str">
            <v>בוטל</v>
          </cell>
          <cell r="E372">
            <v>0</v>
          </cell>
          <cell r="F372" t="str">
            <v>יחידה</v>
          </cell>
          <cell r="G372">
            <v>0</v>
          </cell>
          <cell r="H372">
            <v>0</v>
          </cell>
          <cell r="I372">
            <v>0</v>
          </cell>
          <cell r="J372">
            <v>0</v>
          </cell>
          <cell r="K372">
            <v>0</v>
          </cell>
          <cell r="L372">
            <v>0</v>
          </cell>
        </row>
        <row r="373">
          <cell r="B373">
            <v>507</v>
          </cell>
          <cell r="C373">
            <v>11</v>
          </cell>
          <cell r="D373" t="str">
            <v xml:space="preserve">תוף פריסה טקטי על פי תקן MIL-R-3241E  מדגם פלסטי מוקשח בגודל קטן (המתאים עד 300 מ' כבל בקוטר חיצוני 5.5 מ"מ) , כולל ידית גלגול והתקן לקיבוע מחבר. המתקן יהיה מסוג Tri-Pod לפי הגדרת המזמין. במקרה של הזמנת כבל טקטי בנוסף לתוף, יסופק התוף כשהכבל מגולגל עליו. </v>
          </cell>
          <cell r="E373">
            <v>1</v>
          </cell>
          <cell r="F373" t="str">
            <v>יחידה</v>
          </cell>
          <cell r="G373">
            <v>1574.3</v>
          </cell>
          <cell r="H373">
            <v>0</v>
          </cell>
          <cell r="I373">
            <v>1574.3</v>
          </cell>
          <cell r="J373">
            <v>0.01</v>
          </cell>
          <cell r="K373">
            <v>1574.31</v>
          </cell>
          <cell r="L373">
            <v>1574.31</v>
          </cell>
        </row>
        <row r="374">
          <cell r="B374">
            <v>508</v>
          </cell>
          <cell r="C374">
            <v>11</v>
          </cell>
          <cell r="D374" t="str">
            <v>תוף פריסה טקטי על פי תקן MIL-R-3241E מדגם פלסטי מוקשח בגודל בינוני מינוס (המתאים עד 500 מ' כבל בקוטר חיצוני 5.5 מ"מ), כולל ידית גלגול והתקן לקיבוע מחבר. המתקן יהיה מסוג Tri-Pod או Deployment Сradle לפי הגדרת המזמין. במקרה של הזמנת כבל טקטי בנוסף לתוף, יסו</v>
          </cell>
          <cell r="E374">
            <v>1</v>
          </cell>
          <cell r="F374" t="str">
            <v>יחידה</v>
          </cell>
          <cell r="G374">
            <v>2372.5</v>
          </cell>
          <cell r="H374">
            <v>0</v>
          </cell>
          <cell r="I374">
            <v>2372.5</v>
          </cell>
          <cell r="J374">
            <v>0.01</v>
          </cell>
          <cell r="K374">
            <v>2372.5100000000002</v>
          </cell>
          <cell r="L374">
            <v>2372.5100000000002</v>
          </cell>
        </row>
        <row r="375">
          <cell r="B375">
            <v>509</v>
          </cell>
          <cell r="C375">
            <v>11</v>
          </cell>
          <cell r="D375" t="str">
            <v>תוף פריסה טקטי על פי תקן MIL-R-3241E מדגם פלסטי מוקשח בגודל בינוני פלוס (המתאים עד 750 מ' כבל בקוטר חיצוני 5.5 מ"מ), כולל ידית גלגול והתקן לקיבוע מחבר. המתקן יהיה מסוג Deployment Сradle לפי הגדרת המזמין. במקרה של הזמנת כבל טקטי בנוסף לתוף, יסופק התוף כשהכ</v>
          </cell>
          <cell r="E375">
            <v>1</v>
          </cell>
          <cell r="F375" t="str">
            <v>יחידה</v>
          </cell>
          <cell r="G375">
            <v>2509.65</v>
          </cell>
          <cell r="H375">
            <v>0</v>
          </cell>
          <cell r="I375">
            <v>2509.65</v>
          </cell>
          <cell r="J375">
            <v>0.01</v>
          </cell>
          <cell r="K375">
            <v>2509.6600000000003</v>
          </cell>
          <cell r="L375">
            <v>2509.6600000000003</v>
          </cell>
        </row>
        <row r="376">
          <cell r="B376">
            <v>510</v>
          </cell>
          <cell r="C376">
            <v>11</v>
          </cell>
          <cell r="D376" t="str">
            <v>תוף פריסה טקטי על פי תקן MIL-R-3241E מדגם פלסטי מוקשח בגודל גדול (המתאים עד 1000 מ' כבל בקוטר חיצוני 5.5 מ"מ), כולל ידית גלגול והתקן לקיבוע מחבר. המתקן יהיה מסוג Deployment Сradle לפי הגדרת המזמין. במקרה של הזמנת כבל טקטי בנוסף לתוף, יסופק התוף כשהכבל מגו</v>
          </cell>
          <cell r="E376">
            <v>1</v>
          </cell>
          <cell r="F376" t="str">
            <v>יחידה</v>
          </cell>
          <cell r="G376">
            <v>2600.65</v>
          </cell>
          <cell r="H376">
            <v>0</v>
          </cell>
          <cell r="I376">
            <v>2600.65</v>
          </cell>
          <cell r="J376">
            <v>0.01</v>
          </cell>
          <cell r="K376">
            <v>2600.6600000000003</v>
          </cell>
          <cell r="L376">
            <v>2600.6600000000003</v>
          </cell>
        </row>
        <row r="377">
          <cell r="B377" t="str">
            <v>498א</v>
          </cell>
          <cell r="C377">
            <v>11</v>
          </cell>
          <cell r="D377" t="str">
            <v>תיעוד /SOW אתר קטן מאוד (מ 5 עד 25 אש"ח)  מתחת ל 5 אש"ח לא ישולם תשלום נפרד עבור התיעוד ( לו"ז עבודה לפי אתר קטן )</v>
          </cell>
          <cell r="E377">
            <v>200</v>
          </cell>
          <cell r="F377" t="str">
            <v>יחידה</v>
          </cell>
          <cell r="G377">
            <v>0</v>
          </cell>
          <cell r="H377">
            <v>0</v>
          </cell>
          <cell r="I377">
            <v>500</v>
          </cell>
          <cell r="J377">
            <v>0</v>
          </cell>
          <cell r="K377">
            <v>500</v>
          </cell>
          <cell r="L377">
            <v>100000</v>
          </cell>
        </row>
        <row r="378">
          <cell r="B378">
            <v>1001</v>
          </cell>
          <cell r="C378">
            <v>12</v>
          </cell>
          <cell r="D378" t="str">
            <v>בוטל</v>
          </cell>
          <cell r="E378">
            <v>0</v>
          </cell>
          <cell r="F378">
            <v>0</v>
          </cell>
          <cell r="G378">
            <v>0</v>
          </cell>
          <cell r="H378">
            <v>0</v>
          </cell>
          <cell r="I378">
            <v>0</v>
          </cell>
          <cell r="J378">
            <v>0</v>
          </cell>
          <cell r="K378">
            <v>0</v>
          </cell>
          <cell r="L378">
            <v>0</v>
          </cell>
        </row>
        <row r="379">
          <cell r="B379">
            <v>1002</v>
          </cell>
          <cell r="C379">
            <v>12</v>
          </cell>
          <cell r="D379" t="str">
            <v>בוטל</v>
          </cell>
          <cell r="E379">
            <v>0</v>
          </cell>
          <cell r="F379">
            <v>0</v>
          </cell>
          <cell r="G379">
            <v>0</v>
          </cell>
          <cell r="H379">
            <v>0</v>
          </cell>
          <cell r="I379">
            <v>0</v>
          </cell>
          <cell r="J379">
            <v>0</v>
          </cell>
          <cell r="K379">
            <v>0</v>
          </cell>
          <cell r="L379">
            <v>0</v>
          </cell>
        </row>
        <row r="380">
          <cell r="B380">
            <v>1003</v>
          </cell>
          <cell r="C380">
            <v>12</v>
          </cell>
          <cell r="D380" t="str">
            <v>בוטל</v>
          </cell>
          <cell r="E380">
            <v>0</v>
          </cell>
          <cell r="F380">
            <v>0</v>
          </cell>
          <cell r="G380">
            <v>0</v>
          </cell>
          <cell r="H380">
            <v>0</v>
          </cell>
          <cell r="I380">
            <v>0</v>
          </cell>
          <cell r="J380">
            <v>0</v>
          </cell>
          <cell r="K380">
            <v>0</v>
          </cell>
          <cell r="L380">
            <v>0</v>
          </cell>
        </row>
        <row r="381">
          <cell r="B381">
            <v>1004</v>
          </cell>
          <cell r="C381">
            <v>12</v>
          </cell>
          <cell r="D381" t="str">
            <v>בוטל</v>
          </cell>
          <cell r="E381">
            <v>0</v>
          </cell>
          <cell r="F381">
            <v>0</v>
          </cell>
          <cell r="G381">
            <v>0</v>
          </cell>
          <cell r="H381">
            <v>0</v>
          </cell>
          <cell r="I381">
            <v>0</v>
          </cell>
          <cell r="J381">
            <v>0</v>
          </cell>
          <cell r="K381">
            <v>0</v>
          </cell>
          <cell r="L381">
            <v>0</v>
          </cell>
        </row>
        <row r="382">
          <cell r="B382">
            <v>1005</v>
          </cell>
          <cell r="C382">
            <v>12</v>
          </cell>
          <cell r="D382" t="str">
            <v>בוטל</v>
          </cell>
          <cell r="E382">
            <v>0</v>
          </cell>
          <cell r="F382">
            <v>0</v>
          </cell>
          <cell r="G382">
            <v>0</v>
          </cell>
          <cell r="H382">
            <v>0</v>
          </cell>
          <cell r="I382">
            <v>0</v>
          </cell>
          <cell r="J382">
            <v>0</v>
          </cell>
          <cell r="K382">
            <v>0</v>
          </cell>
          <cell r="L382">
            <v>0</v>
          </cell>
        </row>
        <row r="383">
          <cell r="B383">
            <v>1006</v>
          </cell>
          <cell r="C383">
            <v>12</v>
          </cell>
          <cell r="D383" t="str">
            <v>בוטל</v>
          </cell>
          <cell r="E383">
            <v>0</v>
          </cell>
          <cell r="F383">
            <v>0</v>
          </cell>
          <cell r="G383">
            <v>0</v>
          </cell>
          <cell r="H383">
            <v>0</v>
          </cell>
          <cell r="I383">
            <v>0</v>
          </cell>
          <cell r="J383">
            <v>0</v>
          </cell>
          <cell r="K383">
            <v>0</v>
          </cell>
          <cell r="L383">
            <v>0</v>
          </cell>
        </row>
        <row r="384">
          <cell r="B384">
            <v>1007</v>
          </cell>
          <cell r="C384">
            <v>12</v>
          </cell>
          <cell r="D384" t="str">
            <v>בוטל</v>
          </cell>
          <cell r="E384">
            <v>0</v>
          </cell>
          <cell r="F384">
            <v>0</v>
          </cell>
          <cell r="G384">
            <v>0</v>
          </cell>
          <cell r="H384">
            <v>0</v>
          </cell>
          <cell r="I384">
            <v>0</v>
          </cell>
          <cell r="J384">
            <v>0</v>
          </cell>
          <cell r="K384">
            <v>0</v>
          </cell>
          <cell r="L384">
            <v>0</v>
          </cell>
        </row>
        <row r="385">
          <cell r="B385">
            <v>1008</v>
          </cell>
          <cell r="C385">
            <v>12</v>
          </cell>
          <cell r="D385" t="str">
            <v>מחבר DB-9/15/25 זכר או נקבה - חיבורי פינים (נשלפים), בחיווט לפי הגדרת הלקוח</v>
          </cell>
          <cell r="E385">
            <v>1</v>
          </cell>
          <cell r="F385" t="str">
            <v>יחידה</v>
          </cell>
          <cell r="G385">
            <v>2.5</v>
          </cell>
          <cell r="H385">
            <v>-1.125</v>
          </cell>
          <cell r="I385">
            <v>1.375</v>
          </cell>
          <cell r="J385">
            <v>1.375</v>
          </cell>
          <cell r="K385">
            <v>2.75</v>
          </cell>
          <cell r="L385">
            <v>2.75</v>
          </cell>
        </row>
        <row r="386">
          <cell r="B386">
            <v>1009</v>
          </cell>
          <cell r="C386">
            <v>12</v>
          </cell>
          <cell r="D386" t="str">
            <v xml:space="preserve">מחבר Plug)  RJ45 STP/UTP) בתקן CAT6A להתקנה על כל סוג כבל -  עבור הכנת כבל מגשר בשטח. לצרכי רכש/תחזוקה בלבד </v>
          </cell>
          <cell r="E386">
            <v>1</v>
          </cell>
          <cell r="F386" t="str">
            <v>יחידה</v>
          </cell>
          <cell r="G386">
            <v>6.5</v>
          </cell>
          <cell r="H386">
            <v>-2.9250000000000003</v>
          </cell>
          <cell r="I386">
            <v>3.5749999999999997</v>
          </cell>
          <cell r="J386">
            <v>2.4750000000000001</v>
          </cell>
          <cell r="K386">
            <v>6.05</v>
          </cell>
          <cell r="L386">
            <v>6.05</v>
          </cell>
        </row>
        <row r="387">
          <cell r="B387">
            <v>1010</v>
          </cell>
          <cell r="C387">
            <v>12</v>
          </cell>
          <cell r="D387" t="str">
            <v>מחבר RJ11/BT/MMJ מסוככים להתקנה על כל סוג כבל. לצרכי רכש/תחזוקה בלבד</v>
          </cell>
          <cell r="E387">
            <v>1</v>
          </cell>
          <cell r="F387" t="str">
            <v>יחידה</v>
          </cell>
          <cell r="G387">
            <v>2.5</v>
          </cell>
          <cell r="H387">
            <v>-1.125</v>
          </cell>
          <cell r="I387">
            <v>1.375</v>
          </cell>
          <cell r="J387">
            <v>1.1000000000000001</v>
          </cell>
          <cell r="K387">
            <v>2.4750000000000001</v>
          </cell>
          <cell r="L387">
            <v>2.4750000000000001</v>
          </cell>
        </row>
        <row r="388">
          <cell r="B388">
            <v>1011</v>
          </cell>
          <cell r="C388">
            <v>12</v>
          </cell>
          <cell r="D388" t="str">
            <v>מתאם DB-25 ל-DB-25 זכר/זכר או נקבה/נקבה</v>
          </cell>
          <cell r="E388">
            <v>1</v>
          </cell>
          <cell r="F388" t="str">
            <v>יחידה</v>
          </cell>
          <cell r="G388">
            <v>7</v>
          </cell>
          <cell r="H388">
            <v>-3.15</v>
          </cell>
          <cell r="I388">
            <v>3.85</v>
          </cell>
          <cell r="J388">
            <v>0</v>
          </cell>
          <cell r="K388">
            <v>3.85</v>
          </cell>
          <cell r="L388">
            <v>3.85</v>
          </cell>
        </row>
        <row r="389">
          <cell r="B389">
            <v>1012</v>
          </cell>
          <cell r="C389">
            <v>12</v>
          </cell>
          <cell r="D389" t="str">
            <v xml:space="preserve">תוספת אוזניות נעילה לארון כולל כל הרכיבים הניידים (עבור ארונות תקשורת הקיימים בשטח לצורך תחזוקה /שדרוג בלבד): דלת קדמית, דלת אחורית, דפנות צד.האוזניות יסופקו כולל 4 מנעולים זהים מסוג 333 או שו"ע ו-4 מפתחות לכל מנעול. </v>
          </cell>
          <cell r="E389">
            <v>1</v>
          </cell>
          <cell r="F389" t="str">
            <v>יחידה</v>
          </cell>
          <cell r="G389">
            <v>151</v>
          </cell>
          <cell r="H389">
            <v>-67.95</v>
          </cell>
          <cell r="I389">
            <v>83.05</v>
          </cell>
          <cell r="J389">
            <v>10.450000000000001</v>
          </cell>
          <cell r="K389">
            <v>93.5</v>
          </cell>
          <cell r="L389">
            <v>93.5</v>
          </cell>
        </row>
        <row r="390">
          <cell r="B390">
            <v>1013</v>
          </cell>
          <cell r="C390">
            <v>12</v>
          </cell>
          <cell r="D390" t="str">
            <v>מאוורר בודד בתפוקת 90 CFM להתקנה במגירת מאווררים או בגג ארון תקשורת כולל חיווטו לשקע חשמל בארון התקשורת ושירשורו (לצורכי רכש/תחזוקה).</v>
          </cell>
          <cell r="E390">
            <v>1</v>
          </cell>
          <cell r="F390" t="str">
            <v>יחידה</v>
          </cell>
          <cell r="G390">
            <v>55</v>
          </cell>
          <cell r="H390">
            <v>-24.75</v>
          </cell>
          <cell r="I390">
            <v>30.25</v>
          </cell>
          <cell r="J390">
            <v>2.2000000000000002</v>
          </cell>
          <cell r="K390">
            <v>32.450000000000003</v>
          </cell>
          <cell r="L390">
            <v>32.450000000000003</v>
          </cell>
        </row>
        <row r="391">
          <cell r="B391">
            <v>1014</v>
          </cell>
          <cell r="C391">
            <v>12</v>
          </cell>
          <cell r="D391" t="str">
            <v>מנעול  של חברת  Sargent &amp; Greenleaf , עומד ב-Federal Specification FF-P-110.
מק"ט צה"לי: 425027301 מק"ט יצרן: 5340002856523  או שו"ע</v>
          </cell>
          <cell r="E391">
            <v>1</v>
          </cell>
          <cell r="F391" t="str">
            <v>יחידה</v>
          </cell>
          <cell r="G391">
            <v>1007</v>
          </cell>
          <cell r="H391">
            <v>-453.15000000000003</v>
          </cell>
          <cell r="I391">
            <v>553.84999999999991</v>
          </cell>
          <cell r="J391">
            <v>0</v>
          </cell>
          <cell r="K391">
            <v>553.84999999999991</v>
          </cell>
          <cell r="L391">
            <v>553.84999999999991</v>
          </cell>
        </row>
        <row r="392">
          <cell r="B392">
            <v>1015</v>
          </cell>
          <cell r="C392">
            <v>12</v>
          </cell>
          <cell r="D392" t="str">
            <v>פנל ניתוב מגשרים (פנל שערות) בגודל 1U או 0.5U, מעבר למסופק עם הארונות או לצרכי רכש/תחזוקה.</v>
          </cell>
          <cell r="E392">
            <v>1</v>
          </cell>
          <cell r="F392" t="str">
            <v>יחידה</v>
          </cell>
          <cell r="G392">
            <v>28</v>
          </cell>
          <cell r="H392">
            <v>-12.6</v>
          </cell>
          <cell r="I392">
            <v>15.4</v>
          </cell>
          <cell r="J392">
            <v>11</v>
          </cell>
          <cell r="K392">
            <v>26.4</v>
          </cell>
          <cell r="L392">
            <v>26.4</v>
          </cell>
        </row>
        <row r="393">
          <cell r="B393">
            <v>1016</v>
          </cell>
          <cell r="C393">
            <v>12</v>
          </cell>
          <cell r="D393" t="str">
            <v>פנל ניהול מגשרים FHCM  מעבר למסופק עם הארונות או לצרכי רכש/תחזוקה.</v>
          </cell>
          <cell r="E393">
            <v>1</v>
          </cell>
          <cell r="F393" t="str">
            <v>יחידה</v>
          </cell>
          <cell r="G393">
            <v>152</v>
          </cell>
          <cell r="H393">
            <v>-68.400000000000006</v>
          </cell>
          <cell r="I393">
            <v>83.6</v>
          </cell>
          <cell r="J393">
            <v>11</v>
          </cell>
          <cell r="K393">
            <v>94.6</v>
          </cell>
          <cell r="L393">
            <v>94.6</v>
          </cell>
        </row>
        <row r="394">
          <cell r="B394">
            <v>1017</v>
          </cell>
          <cell r="C394">
            <v>12</v>
          </cell>
          <cell r="D394" t="str">
            <v>מדף קבוע לציוד מחורר 30% חירור צבוע צבע אפוקסי עומק 50 ס"מ מעבר למסופק עם הארונות או לצרכי רכש/תחזוקה.</v>
          </cell>
          <cell r="E394">
            <v>1</v>
          </cell>
          <cell r="F394" t="str">
            <v>יחידה</v>
          </cell>
          <cell r="G394">
            <v>52</v>
          </cell>
          <cell r="H394">
            <v>-23.400000000000002</v>
          </cell>
          <cell r="I394">
            <v>28.599999999999998</v>
          </cell>
          <cell r="J394">
            <v>16.5</v>
          </cell>
          <cell r="K394">
            <v>45.099999999999994</v>
          </cell>
          <cell r="L394">
            <v>45.099999999999994</v>
          </cell>
        </row>
        <row r="395">
          <cell r="B395">
            <v>1018</v>
          </cell>
          <cell r="C395">
            <v>12</v>
          </cell>
          <cell r="D395" t="str">
            <v>דלת זכוכית/פרספקס/מתכת/מתכת מחוררת ע"פ מפרט  לכל ארון תקשורת עד 52U (לצרכי רכש/תחזוקה) תוצרת קונטק, ראואל או ST.</v>
          </cell>
          <cell r="E395">
            <v>1</v>
          </cell>
          <cell r="F395" t="str">
            <v>יחידה</v>
          </cell>
          <cell r="G395">
            <v>238</v>
          </cell>
          <cell r="H395">
            <v>-107.10000000000001</v>
          </cell>
          <cell r="I395">
            <v>130.89999999999998</v>
          </cell>
          <cell r="J395">
            <v>137.5</v>
          </cell>
          <cell r="K395">
            <v>268.39999999999998</v>
          </cell>
          <cell r="L395">
            <v>268.39999999999998</v>
          </cell>
        </row>
        <row r="396">
          <cell r="B396">
            <v>1019</v>
          </cell>
          <cell r="C396">
            <v>12</v>
          </cell>
          <cell r="D396" t="str">
            <v>כבל RS232 סינכרוני מלא הכבל יסופק במחברי D25 או D9 במחברי זכר / נקבה ובחיווט על פי הדרישה.הכבל יסופק באורך של עד 10 מ'</v>
          </cell>
          <cell r="E396">
            <v>1</v>
          </cell>
          <cell r="F396" t="str">
            <v>יחידה</v>
          </cell>
          <cell r="G396">
            <v>56</v>
          </cell>
          <cell r="H396">
            <v>-25.2</v>
          </cell>
          <cell r="I396">
            <v>30.8</v>
          </cell>
          <cell r="J396">
            <v>0</v>
          </cell>
          <cell r="K396">
            <v>30.8</v>
          </cell>
          <cell r="L396">
            <v>30.8</v>
          </cell>
        </row>
        <row r="397">
          <cell r="B397">
            <v>1020</v>
          </cell>
          <cell r="C397">
            <v>12</v>
          </cell>
          <cell r="D397" t="str">
            <v>בלון תאום RG62 זכר בקצהו האחד ומחבר RJ45 נקבה בקצהו האחר תוצרת RIT, 3M , AMP</v>
          </cell>
          <cell r="E397">
            <v>1</v>
          </cell>
          <cell r="F397" t="str">
            <v>יחידה</v>
          </cell>
          <cell r="G397">
            <v>92</v>
          </cell>
          <cell r="H397">
            <v>-41.4</v>
          </cell>
          <cell r="I397">
            <v>50.6</v>
          </cell>
          <cell r="J397">
            <v>0</v>
          </cell>
          <cell r="K397">
            <v>50.6</v>
          </cell>
          <cell r="L397">
            <v>50.6</v>
          </cell>
        </row>
        <row r="398">
          <cell r="B398">
            <v>1021</v>
          </cell>
          <cell r="C398">
            <v>12</v>
          </cell>
          <cell r="D398" t="str">
            <v>בלון תאום DC זכר בקצהו האחד ומתאם RJ45 נקבה בקצהו האחר תוצרת RIT  מק"ט R3712261 או AMP</v>
          </cell>
          <cell r="E398">
            <v>1</v>
          </cell>
          <cell r="F398" t="str">
            <v>יחידה</v>
          </cell>
          <cell r="G398">
            <v>103</v>
          </cell>
          <cell r="H398">
            <v>-46.35</v>
          </cell>
          <cell r="I398">
            <v>56.65</v>
          </cell>
          <cell r="J398">
            <v>0</v>
          </cell>
          <cell r="K398">
            <v>56.65</v>
          </cell>
          <cell r="L398">
            <v>56.65</v>
          </cell>
        </row>
        <row r="399">
          <cell r="B399">
            <v>1022</v>
          </cell>
          <cell r="C399">
            <v>12</v>
          </cell>
          <cell r="D399" t="str">
            <v>כבל לנתב סיסקו    RS-232 Cable, DTE, Male, 10 Feet     CAB-232MT. תוצרת סיסקו או שו"ע</v>
          </cell>
          <cell r="E399">
            <v>1</v>
          </cell>
          <cell r="F399" t="str">
            <v>יחידה</v>
          </cell>
          <cell r="G399">
            <v>123</v>
          </cell>
          <cell r="H399">
            <v>-55.35</v>
          </cell>
          <cell r="I399">
            <v>67.650000000000006</v>
          </cell>
          <cell r="J399">
            <v>0</v>
          </cell>
          <cell r="K399">
            <v>67.650000000000006</v>
          </cell>
          <cell r="L399">
            <v>67.650000000000006</v>
          </cell>
        </row>
        <row r="400">
          <cell r="B400">
            <v>1023</v>
          </cell>
          <cell r="C400">
            <v>12</v>
          </cell>
          <cell r="D400" t="str">
            <v xml:space="preserve">RS-232 Cable, DCE, Female, 10 Feet כבל לנתב סיסקו, תוצרת סיסקו   מק"ט  CAB-232FC או שו"ע  </v>
          </cell>
          <cell r="E400">
            <v>1</v>
          </cell>
          <cell r="F400" t="str">
            <v>יחידה</v>
          </cell>
          <cell r="G400">
            <v>133</v>
          </cell>
          <cell r="H400">
            <v>-59.85</v>
          </cell>
          <cell r="I400">
            <v>73.150000000000006</v>
          </cell>
          <cell r="J400">
            <v>0</v>
          </cell>
          <cell r="K400">
            <v>73.150000000000006</v>
          </cell>
          <cell r="L400">
            <v>73.150000000000006</v>
          </cell>
        </row>
        <row r="401">
          <cell r="B401">
            <v>1024</v>
          </cell>
          <cell r="C401">
            <v>12</v>
          </cell>
          <cell r="D401" t="str">
            <v xml:space="preserve">V.35 Cable, DTE, Male, 10 Feet כבל לנתב סיסקו. תוצרת סיסקו מק"ט CAB-V35MTאו שו"ע   </v>
          </cell>
          <cell r="E401">
            <v>1</v>
          </cell>
          <cell r="F401" t="str">
            <v>יחידה</v>
          </cell>
          <cell r="G401">
            <v>133</v>
          </cell>
          <cell r="H401">
            <v>-59.85</v>
          </cell>
          <cell r="I401">
            <v>73.150000000000006</v>
          </cell>
          <cell r="J401">
            <v>0</v>
          </cell>
          <cell r="K401">
            <v>73.150000000000006</v>
          </cell>
          <cell r="L401">
            <v>73.150000000000006</v>
          </cell>
        </row>
        <row r="402">
          <cell r="B402">
            <v>1025</v>
          </cell>
          <cell r="C402">
            <v>12</v>
          </cell>
          <cell r="D402" t="str">
            <v>V.35 Cable, DCE, Female, 10 Feet כבל לנתב סיסקו. תוצרת סיסקו מק"ט CAB-V35FC או שו"ע</v>
          </cell>
          <cell r="E402">
            <v>1</v>
          </cell>
          <cell r="F402" t="str">
            <v>יחידה</v>
          </cell>
          <cell r="G402">
            <v>133</v>
          </cell>
          <cell r="H402">
            <v>-59.85</v>
          </cell>
          <cell r="I402">
            <v>73.150000000000006</v>
          </cell>
          <cell r="J402">
            <v>0</v>
          </cell>
          <cell r="K402">
            <v>73.150000000000006</v>
          </cell>
          <cell r="L402">
            <v>73.150000000000006</v>
          </cell>
        </row>
        <row r="403">
          <cell r="B403">
            <v>1026</v>
          </cell>
          <cell r="C403">
            <v>12</v>
          </cell>
          <cell r="D403" t="str">
            <v>V.35 Cable, DTE Male to Smart Serial, 10 Feet כבל לנתב סיסקו. תוצרת סיסקו מק"ט CAB-SS-V35MT או שו"ע.</v>
          </cell>
          <cell r="E403">
            <v>1</v>
          </cell>
          <cell r="F403" t="str">
            <v>יחידה</v>
          </cell>
          <cell r="G403">
            <v>149</v>
          </cell>
          <cell r="H403">
            <v>-67.05</v>
          </cell>
          <cell r="I403">
            <v>81.95</v>
          </cell>
          <cell r="J403">
            <v>0</v>
          </cell>
          <cell r="K403">
            <v>81.95</v>
          </cell>
          <cell r="L403">
            <v>81.95</v>
          </cell>
        </row>
        <row r="404">
          <cell r="B404">
            <v>1027</v>
          </cell>
          <cell r="C404">
            <v>12</v>
          </cell>
          <cell r="D404" t="str">
            <v xml:space="preserve">RS-232 Cable, DTE Male to Smart Serial, 10 Feet כבל לנתב סיסקו מק"ט CAB-SS-232MT או שו"ע </v>
          </cell>
          <cell r="E404">
            <v>1</v>
          </cell>
          <cell r="F404" t="str">
            <v>יחידה</v>
          </cell>
          <cell r="G404">
            <v>126</v>
          </cell>
          <cell r="H404">
            <v>-56.7</v>
          </cell>
          <cell r="I404">
            <v>69.3</v>
          </cell>
          <cell r="J404">
            <v>0</v>
          </cell>
          <cell r="K404">
            <v>69.3</v>
          </cell>
          <cell r="L404">
            <v>69.3</v>
          </cell>
        </row>
        <row r="405">
          <cell r="B405">
            <v>1028</v>
          </cell>
          <cell r="C405">
            <v>12</v>
          </cell>
          <cell r="D405" t="str">
            <v>בורג עין ייעודי מפלדה "5/8 מגולוון כולל עיגונו לכל משטח והכנת חיזוק תמך .לתחזוקה בלבד</v>
          </cell>
          <cell r="E405">
            <v>1</v>
          </cell>
          <cell r="F405" t="str">
            <v>יחידה</v>
          </cell>
          <cell r="G405">
            <v>51</v>
          </cell>
          <cell r="H405">
            <v>-22.95</v>
          </cell>
          <cell r="I405">
            <v>28.05</v>
          </cell>
          <cell r="J405">
            <v>19.25</v>
          </cell>
          <cell r="K405">
            <v>47.3</v>
          </cell>
          <cell r="L405">
            <v>47.3</v>
          </cell>
        </row>
        <row r="406">
          <cell r="B406">
            <v>1029</v>
          </cell>
          <cell r="C406">
            <v>12</v>
          </cell>
          <cell r="D406" t="str">
            <v>ביצוע עיגון של קונזולה קיימת/ של עמוד קיים באמצעות כל האביזרים הנדרשים לעיגון על פי התקן בהתאם לאופי המשטח המעוגן  ( לצורכי תחזוקה ). סעיף זה לא יחוייב על התקנת כבילה  ועיגונה על תשתית קיימת .</v>
          </cell>
          <cell r="E406">
            <v>1</v>
          </cell>
          <cell r="F406" t="str">
            <v>יחידה</v>
          </cell>
          <cell r="G406">
            <v>0</v>
          </cell>
          <cell r="H406">
            <v>0</v>
          </cell>
          <cell r="I406">
            <v>0</v>
          </cell>
          <cell r="J406">
            <v>122.10000000000001</v>
          </cell>
          <cell r="K406">
            <v>122.10000000000001</v>
          </cell>
          <cell r="L406">
            <v>122.10000000000001</v>
          </cell>
        </row>
        <row r="407">
          <cell r="B407">
            <v>1030</v>
          </cell>
          <cell r="C407">
            <v>12</v>
          </cell>
          <cell r="D407" t="str">
            <v>השחלת חבל משיכה 8 מ"מ פרו-ניילון פוליפרופילן בצנרת קיימת (לתחזוקה בלבד-בהתקנה חדשה כלול במחיר הצינור)</v>
          </cell>
          <cell r="E407">
            <v>1</v>
          </cell>
          <cell r="F407" t="str">
            <v>מטר</v>
          </cell>
          <cell r="G407">
            <v>2.5</v>
          </cell>
          <cell r="H407">
            <v>-1.125</v>
          </cell>
          <cell r="I407">
            <v>1.375</v>
          </cell>
          <cell r="J407">
            <v>3.0250000000000004</v>
          </cell>
          <cell r="K407">
            <v>4.4000000000000004</v>
          </cell>
          <cell r="L407">
            <v>4.4000000000000004</v>
          </cell>
        </row>
        <row r="408">
          <cell r="B408">
            <v>1031</v>
          </cell>
          <cell r="C408">
            <v>12</v>
          </cell>
          <cell r="D408" t="str">
            <v>גילוי גובים ( עד 5 גובים ), כולל זיהוי מיקום הגובים באמצעות דטקטור, ביצוע גיזום שיחים/עצים ו/או חפירה במידת הצורך, ניקוי הגובים ממים ולכלוך והחזרת מצב הקרקע לקדמותו (פרט למכסה הגוב שיישאר גלוי) כולל כל האביזרים הדרושים לדיגום הסימון והשילוט של הגוב, הקנים</v>
          </cell>
          <cell r="E408">
            <v>1</v>
          </cell>
          <cell r="F408" t="str">
            <v>קומפלט</v>
          </cell>
          <cell r="G408">
            <v>0</v>
          </cell>
          <cell r="H408">
            <v>0</v>
          </cell>
          <cell r="I408">
            <v>0</v>
          </cell>
          <cell r="J408">
            <v>2780.25</v>
          </cell>
          <cell r="K408">
            <v>2780.25</v>
          </cell>
          <cell r="L408">
            <v>2780.25</v>
          </cell>
        </row>
        <row r="409">
          <cell r="B409">
            <v>1032</v>
          </cell>
          <cell r="C409">
            <v>12</v>
          </cell>
          <cell r="D409" t="str">
            <v>זיהוי תוואי באורך עד 300 מ' על ידי דטקטור מוסמך לרבות סימון התוואי באמצעות יתדות צבעוניים. כולל סימון על גבי מפה והגשת תדפיס התוצאות. סעיף זה מיועד לתחזוקה בהזמנה בלבד, ישולם רק כאשר הזמנת העבודה הינה ייעודית עבור זיהוי תוואי.
בכל יתר המקרים - כל הנדרש בס</v>
          </cell>
          <cell r="E409">
            <v>1</v>
          </cell>
          <cell r="F409" t="str">
            <v>קומפלט</v>
          </cell>
          <cell r="G409">
            <v>0</v>
          </cell>
          <cell r="H409">
            <v>0</v>
          </cell>
          <cell r="I409">
            <v>0</v>
          </cell>
          <cell r="J409">
            <v>165</v>
          </cell>
          <cell r="K409">
            <v>165</v>
          </cell>
          <cell r="L409">
            <v>165</v>
          </cell>
        </row>
        <row r="410">
          <cell r="B410">
            <v>1033</v>
          </cell>
          <cell r="C410">
            <v>12</v>
          </cell>
          <cell r="D410" t="str">
            <v>תוספת אורך תוואי לזיהוי באמצעות דטקטור - בנוסף ל-300 מ' הבסיסיים</v>
          </cell>
          <cell r="E410">
            <v>1</v>
          </cell>
          <cell r="F410" t="str">
            <v>מטר</v>
          </cell>
          <cell r="G410">
            <v>0</v>
          </cell>
          <cell r="H410">
            <v>0</v>
          </cell>
          <cell r="I410">
            <v>0</v>
          </cell>
          <cell r="J410">
            <v>0.55000000000000004</v>
          </cell>
          <cell r="K410">
            <v>0.55000000000000004</v>
          </cell>
          <cell r="L410">
            <v>0.55000000000000004</v>
          </cell>
        </row>
        <row r="411">
          <cell r="B411">
            <v>1034</v>
          </cell>
          <cell r="C411">
            <v>12</v>
          </cell>
          <cell r="D411" t="str">
            <v>ביצוע פתיחת תוואי תת"ק קיים כולל שאיבת מים מגובים והוצאת מים מקנים בשאיבת לחץ, לרבות ניקוי גובים ממים ולכלוך משני קצות הקנים ופינויו.  כולל השלמת כל האביזרים הדרושים לביצוע סימון ושילוט הקנים והכבילה בתום השאיבה בשני קצות הקנים, וכן השלמת חוטי משיכה באם ח</v>
          </cell>
          <cell r="E411">
            <v>1</v>
          </cell>
          <cell r="F411" t="str">
            <v>קומפלט</v>
          </cell>
          <cell r="G411">
            <v>0</v>
          </cell>
          <cell r="H411">
            <v>0</v>
          </cell>
          <cell r="I411">
            <v>0</v>
          </cell>
          <cell r="J411">
            <v>2780.25</v>
          </cell>
          <cell r="K411">
            <v>2780.25</v>
          </cell>
          <cell r="L411">
            <v>2780.25</v>
          </cell>
        </row>
        <row r="412">
          <cell r="B412">
            <v>1035</v>
          </cell>
          <cell r="C412">
            <v>12</v>
          </cell>
          <cell r="D412" t="str">
            <v>מופת ריצ'רץ' להתקנה במקטע צינור פגוע - המתאים לקוטר צינור על פי הגדרת המזמין, לרבות: 50, 75, 110 מ"מ ולאורכים 250-1000 מ"מ.כולל ביצוע כל הדרוש לאטימה באיזורי החיבור לצנרת הקיימת. מוצר HDCW של חברת 3M או שו"ע. לצרכי תחזוקה בלבד.</v>
          </cell>
          <cell r="E412">
            <v>1</v>
          </cell>
          <cell r="F412" t="str">
            <v>יחידה</v>
          </cell>
          <cell r="G412">
            <v>381.5</v>
          </cell>
          <cell r="H412">
            <v>-171.67500000000001</v>
          </cell>
          <cell r="I412">
            <v>209.82499999999999</v>
          </cell>
          <cell r="J412">
            <v>165</v>
          </cell>
          <cell r="K412">
            <v>374.82499999999999</v>
          </cell>
          <cell r="L412">
            <v>374.82499999999999</v>
          </cell>
        </row>
        <row r="413">
          <cell r="B413">
            <v>1036</v>
          </cell>
          <cell r="C413">
            <v>12</v>
          </cell>
          <cell r="D413" t="str">
            <v>צינור מרירון 1" (לצרכי רכש/תחזוקה בלבד)</v>
          </cell>
          <cell r="E413">
            <v>1</v>
          </cell>
          <cell r="F413" t="str">
            <v>מטר</v>
          </cell>
          <cell r="G413">
            <v>3.5</v>
          </cell>
          <cell r="H413">
            <v>-1.575</v>
          </cell>
          <cell r="I413">
            <v>1.925</v>
          </cell>
          <cell r="J413">
            <v>6.6000000000000005</v>
          </cell>
          <cell r="K413">
            <v>8.5250000000000004</v>
          </cell>
          <cell r="L413">
            <v>8.5250000000000004</v>
          </cell>
        </row>
        <row r="414">
          <cell r="B414">
            <v>1037</v>
          </cell>
          <cell r="C414">
            <v>12</v>
          </cell>
          <cell r="D414" t="str">
            <v>קופסת חיבורים משולבת תוצרת  GEWISS/Legrand/ ע.ד.א פלסט,/ NISKO/MCS. לשמונה(8) התקנים (תקנ"ם/טלפון/אופטי בכל תצורה) כולל כל אביזרים הנלווים/הנדרשים , כגון: מסגרת חיזוק להתקנים, רוזטת חיבור, מסגרת תיאום , כולל אספקת התקנים עיוורים לפי הצורך. להתקנה בגבס ,עה</v>
          </cell>
          <cell r="E414">
            <v>1</v>
          </cell>
          <cell r="F414" t="str">
            <v>קומפלט</v>
          </cell>
          <cell r="G414">
            <v>60</v>
          </cell>
          <cell r="H414">
            <v>-27</v>
          </cell>
          <cell r="I414">
            <v>33</v>
          </cell>
          <cell r="J414">
            <v>19.25</v>
          </cell>
          <cell r="K414">
            <v>52.25</v>
          </cell>
          <cell r="L414">
            <v>52.25</v>
          </cell>
        </row>
        <row r="415">
          <cell r="B415">
            <v>1038</v>
          </cell>
          <cell r="C415">
            <v>12</v>
          </cell>
          <cell r="D415" t="str">
            <v>קופסת חיבורים משולבת תוצרת  GEWISS/Legrand/ ע.ד.א פלסט,/ NISKO/MCS. לארבע (4) התקנים (תקנ"ם/טלפון/אופטי בכל תצורה) כולל כל אביזרים הנלווים/הנדרשים , כגון: מסגרת חיזוק להתקנים, רוזטת חיבור, מסגרת תיאום , כולל אספקת התקנים עיוורים לפי הצורך. להתקנה בגבס ,עה</v>
          </cell>
          <cell r="E415">
            <v>1</v>
          </cell>
          <cell r="F415" t="str">
            <v>קומפלט</v>
          </cell>
          <cell r="G415">
            <v>40</v>
          </cell>
          <cell r="H415">
            <v>-18</v>
          </cell>
          <cell r="I415">
            <v>22</v>
          </cell>
          <cell r="J415">
            <v>19.25</v>
          </cell>
          <cell r="K415">
            <v>41.25</v>
          </cell>
          <cell r="L415">
            <v>41.25</v>
          </cell>
        </row>
        <row r="416">
          <cell r="B416">
            <v>1039</v>
          </cell>
          <cell r="C416">
            <v>12</v>
          </cell>
          <cell r="D416" t="str">
            <v>רכיבים לתיאום מדיה: ממיר - REPEATER (יחידה עצמאית) RJ45 10MBPS לMM 62.5/50 SC/ST של חברת WizLAN מק"ט WL-10/M/ST או שו"ע</v>
          </cell>
          <cell r="E416">
            <v>1</v>
          </cell>
          <cell r="F416" t="str">
            <v>יחידה</v>
          </cell>
          <cell r="G416">
            <v>500</v>
          </cell>
          <cell r="H416">
            <v>-225</v>
          </cell>
          <cell r="I416">
            <v>275</v>
          </cell>
          <cell r="J416">
            <v>27.500000000000004</v>
          </cell>
          <cell r="K416">
            <v>302.5</v>
          </cell>
          <cell r="L416">
            <v>302.5</v>
          </cell>
        </row>
        <row r="417">
          <cell r="B417">
            <v>1040</v>
          </cell>
          <cell r="C417">
            <v>12</v>
          </cell>
          <cell r="D417" t="str">
            <v>רכיבים לתיאום מדיה: ממיר - REPEATER (יחידה עצמאית - 48VDC  וולט) RJ45 10MBPS לMM 62.5/50 SC/ST של חברת WizLAN מק"ט SA-103/M/ST/DCH  או שו"ע</v>
          </cell>
          <cell r="E417">
            <v>1</v>
          </cell>
          <cell r="F417" t="str">
            <v>יחידה</v>
          </cell>
          <cell r="G417">
            <v>1017</v>
          </cell>
          <cell r="H417">
            <v>-457.65000000000003</v>
          </cell>
          <cell r="I417">
            <v>559.34999999999991</v>
          </cell>
          <cell r="J417">
            <v>27.500000000000004</v>
          </cell>
          <cell r="K417">
            <v>586.84999999999991</v>
          </cell>
          <cell r="L417">
            <v>586.84999999999991</v>
          </cell>
        </row>
        <row r="418">
          <cell r="B418">
            <v>1041</v>
          </cell>
          <cell r="C418">
            <v>12</v>
          </cell>
          <cell r="D418" t="str">
            <v>תקע CEE/16A/32A בלבד (כולל כבל חשמל של עד 10 מ') כולל חיבורו ועיגונו (לצרכי רכש/תחזוקה בלבד)</v>
          </cell>
          <cell r="E418">
            <v>1</v>
          </cell>
          <cell r="F418" t="str">
            <v>קומפלט</v>
          </cell>
          <cell r="G418">
            <v>110</v>
          </cell>
          <cell r="H418">
            <v>-49.5</v>
          </cell>
          <cell r="I418">
            <v>60.5</v>
          </cell>
          <cell r="J418">
            <v>88</v>
          </cell>
          <cell r="K418">
            <v>148.5</v>
          </cell>
          <cell r="L418">
            <v>148.5</v>
          </cell>
        </row>
        <row r="419">
          <cell r="B419">
            <v>1042</v>
          </cell>
          <cell r="C419">
            <v>12</v>
          </cell>
          <cell r="D419" t="str">
            <v>רכיבים לתיאום מדיה: ממיר (יחידה עצמאית) RJ45 10/100MBPS לMM 62.5/50 SC/ST  של חברת Techaya מק"ט  ARG100LM/SC2 או של חברת WizLAN מק"ט WL-210/M/SC or ST   או WL-220/M/SC or ST, או של חב' פייברנט מק"ט MC-MM-1100 אשר תומך  LLF - Link Loss Forwarding / PONL- P</v>
          </cell>
          <cell r="E419">
            <v>1</v>
          </cell>
          <cell r="F419" t="str">
            <v>יחידה</v>
          </cell>
          <cell r="G419">
            <v>220</v>
          </cell>
          <cell r="H419">
            <v>-99</v>
          </cell>
          <cell r="I419">
            <v>121</v>
          </cell>
          <cell r="J419">
            <v>27.500000000000004</v>
          </cell>
          <cell r="K419">
            <v>148.5</v>
          </cell>
          <cell r="L419">
            <v>148.5</v>
          </cell>
        </row>
        <row r="420">
          <cell r="B420">
            <v>1043</v>
          </cell>
          <cell r="C420">
            <v>12</v>
          </cell>
          <cell r="D420" t="str">
            <v>רכיבים לתיאום מדיה: ממיר (יחידה עצמאית - 48VDC  וולט) RJ45 10/100MBPS לMM 62.5/50 SC/ST של  חברת Techaya מק"ט  ARG100LM/SC2/48DC או של חברת WizLAN מק"ט                 SA-211/M/SC/DCH, או של חב' פייברנט מק"ט MC-MM-1100-48 אשר תומך  LLF - Link Loss Forward</v>
          </cell>
          <cell r="E420">
            <v>1</v>
          </cell>
          <cell r="F420" t="str">
            <v>יחידה</v>
          </cell>
          <cell r="G420">
            <v>260</v>
          </cell>
          <cell r="H420">
            <v>-117</v>
          </cell>
          <cell r="I420">
            <v>143</v>
          </cell>
          <cell r="J420">
            <v>27.500000000000004</v>
          </cell>
          <cell r="K420">
            <v>170.5</v>
          </cell>
          <cell r="L420">
            <v>170.5</v>
          </cell>
        </row>
        <row r="421">
          <cell r="B421">
            <v>1044</v>
          </cell>
          <cell r="C421">
            <v>12</v>
          </cell>
          <cell r="D421" t="str">
            <v xml:space="preserve">רכיבים לתיאום מדיה: ממיר (יחידה עצמאית) RJ45 10/100MBPS ל  SM  up to 40km SC/ST  של חברת Techaya מק"ט  ARG100LS/SC40 או של חברת WizLAN מק"ט  WL-220/S1/SC  או WL-210/S1/SC or ST,או של חב' פייברנט מק"ט                        MC-SM-1100S-40 אשר תומך   LLF - </v>
          </cell>
          <cell r="E421">
            <v>1</v>
          </cell>
          <cell r="F421" t="str">
            <v>יחידה</v>
          </cell>
          <cell r="G421">
            <v>386</v>
          </cell>
          <cell r="H421">
            <v>-173.70000000000002</v>
          </cell>
          <cell r="I421">
            <v>212.29999999999998</v>
          </cell>
          <cell r="J421">
            <v>27.500000000000004</v>
          </cell>
          <cell r="K421">
            <v>239.79999999999998</v>
          </cell>
          <cell r="L421">
            <v>239.79999999999998</v>
          </cell>
        </row>
        <row r="422">
          <cell r="B422">
            <v>1045</v>
          </cell>
          <cell r="C422">
            <v>12</v>
          </cell>
          <cell r="D422" t="str">
            <v>מוליך הארקה בחתך 25 ממ"ר (לצורכי רכש בלבד)</v>
          </cell>
          <cell r="E422">
            <v>1</v>
          </cell>
          <cell r="F422" t="str">
            <v>מטר</v>
          </cell>
          <cell r="G422">
            <v>18.5</v>
          </cell>
          <cell r="H422">
            <v>-8.3250000000000011</v>
          </cell>
          <cell r="I422">
            <v>10.174999999999999</v>
          </cell>
          <cell r="J422">
            <v>3.8500000000000005</v>
          </cell>
          <cell r="K422">
            <v>14.024999999999999</v>
          </cell>
          <cell r="L422">
            <v>14.024999999999999</v>
          </cell>
        </row>
        <row r="423">
          <cell r="B423">
            <v>1046</v>
          </cell>
          <cell r="C423">
            <v>12</v>
          </cell>
          <cell r="D423" t="str">
            <v xml:space="preserve">רכיבים לתיאום מדיה: ממיר (יחידה עצמאית 48VDC וולט) RJ45 10/100MBPS ל  SM up to 40km SC/ST   של חברת Techaya מק"ט ARG100LSC40/48DC או של חברת WizLAN מק"ט SA-211/S1/SC/DCH,או של חב' פייברנט מק"ט MC-SM-1100S-40-48 אשר תומך LLF - Link Loss Forwarding / PONL- </v>
          </cell>
          <cell r="E423">
            <v>1</v>
          </cell>
          <cell r="F423" t="str">
            <v>יחידה</v>
          </cell>
          <cell r="G423">
            <v>400</v>
          </cell>
          <cell r="H423">
            <v>-180</v>
          </cell>
          <cell r="I423">
            <v>220</v>
          </cell>
          <cell r="J423">
            <v>27.500000000000004</v>
          </cell>
          <cell r="K423">
            <v>247.5</v>
          </cell>
          <cell r="L423">
            <v>247.5</v>
          </cell>
        </row>
        <row r="424">
          <cell r="B424">
            <v>1047</v>
          </cell>
          <cell r="C424">
            <v>12</v>
          </cell>
          <cell r="D424" t="str">
            <v>מכלול צומת להארקה אדומה בגודל 30/4/400 מ"מ כולל מוליך הארקה - כבל נחושת 16/35 ממ"ר באורך עד 30 מטר מבודד, וחיבורו לרשת הארקה אדומה ע"פ המופיע במפרט. מתוצרת החברות: Alpha Wire Corporation, Belden, Manhattan Electric Cable Corporation, Rome (לצרכי רכש/תחזוק</v>
          </cell>
          <cell r="E424">
            <v>1</v>
          </cell>
          <cell r="F424" t="str">
            <v>קומפלט</v>
          </cell>
          <cell r="G424">
            <v>749</v>
          </cell>
          <cell r="H424">
            <v>-337.05</v>
          </cell>
          <cell r="I424">
            <v>411.95</v>
          </cell>
          <cell r="J424">
            <v>82.5</v>
          </cell>
          <cell r="K424">
            <v>494.45</v>
          </cell>
          <cell r="L424">
            <v>494.45</v>
          </cell>
        </row>
        <row r="425">
          <cell r="B425">
            <v>1048</v>
          </cell>
          <cell r="C425">
            <v>12</v>
          </cell>
          <cell r="D425" t="str">
            <v>רכיבים לתיאום מדיה: ממיר (יחידה עצמאית) RJ45 10/100MBPS ל  WDM (סיב בודד עד 20 ק"מ) 0-20km SC של חברת Techaya מק"ט  ARG100LW/SC20A|B או של חברת WizLAN מק"ט WL-210/SF-A|B/S/SC או WL-220/SF-A|B/S/SC , או של חב' פייברנט מק"ט  MC-WSM-1200S-25 אשר תומך LLF - L</v>
          </cell>
          <cell r="E425">
            <v>1</v>
          </cell>
          <cell r="F425" t="str">
            <v>יחידה</v>
          </cell>
          <cell r="G425">
            <v>620</v>
          </cell>
          <cell r="H425">
            <v>-279</v>
          </cell>
          <cell r="I425">
            <v>341</v>
          </cell>
          <cell r="J425">
            <v>27.500000000000004</v>
          </cell>
          <cell r="K425">
            <v>368.5</v>
          </cell>
          <cell r="L425">
            <v>368.5</v>
          </cell>
        </row>
        <row r="426">
          <cell r="B426">
            <v>1049</v>
          </cell>
          <cell r="C426">
            <v>12</v>
          </cell>
          <cell r="D426" t="str">
            <v xml:space="preserve">רכיבים לתיאום מדיה: ממיר (יחידה עצמאית 48VDC וולט) RJ45 10/100MBPS ל  WDM (סיב בודד עד 20 ק"מ)  0-20km SC   של חברת Techaya מק"ט ARG100LW/SC20A|B/48DC או של חברת WizLAN מק"ט SA-211/SF-A|B/S/SC/DCH,או של חב' פייברנט מק"ט MC-WSM-1200S-25-48  אשר תומך LLF - </v>
          </cell>
          <cell r="E426">
            <v>1</v>
          </cell>
          <cell r="F426" t="str">
            <v>יחידה</v>
          </cell>
          <cell r="G426">
            <v>657</v>
          </cell>
          <cell r="H426">
            <v>-295.65000000000003</v>
          </cell>
          <cell r="I426">
            <v>361.34999999999997</v>
          </cell>
          <cell r="J426">
            <v>27.500000000000004</v>
          </cell>
          <cell r="K426">
            <v>388.84999999999997</v>
          </cell>
          <cell r="L426">
            <v>388.84999999999997</v>
          </cell>
        </row>
        <row r="427">
          <cell r="B427">
            <v>1050</v>
          </cell>
          <cell r="C427">
            <v>12</v>
          </cell>
          <cell r="D427" t="str">
            <v xml:space="preserve">הארקת  התקן תקשורת קיים במבנה בכבל נחושת  16 ממ"ר כולל צנרת מרירון להתקנה באורך עד 50 מ' (לצרכי תחזוקה בלבד) </v>
          </cell>
          <cell r="E427">
            <v>1</v>
          </cell>
          <cell r="F427" t="str">
            <v>קומפלט</v>
          </cell>
          <cell r="G427">
            <v>367.5</v>
          </cell>
          <cell r="H427">
            <v>-165.375</v>
          </cell>
          <cell r="I427">
            <v>202.125</v>
          </cell>
          <cell r="J427">
            <v>82.5</v>
          </cell>
          <cell r="K427">
            <v>284.625</v>
          </cell>
          <cell r="L427">
            <v>284.625</v>
          </cell>
        </row>
        <row r="428">
          <cell r="B428">
            <v>1051</v>
          </cell>
          <cell r="C428">
            <v>12</v>
          </cell>
          <cell r="D428" t="str">
            <v>רכיבים לתיאום מדיה: ממיר (יחידה עצמאית מנוהלת) RJ45 10/100MBPS לMM 62.5/50 SC/ST  של חברת Techaya מק"ט  ARG150M/SC2 או של חברת WizLAN מק"ט WLM-220M/SC, או של חברת פייברנט מק"ט MC-MM-1100-M . אשר תומך בניהול מלא כולל  Telnet, WEB, SNMP, ותומך LLF - Link Lo</v>
          </cell>
          <cell r="E428">
            <v>1</v>
          </cell>
          <cell r="F428" t="str">
            <v>יחידה</v>
          </cell>
          <cell r="G428">
            <v>322</v>
          </cell>
          <cell r="H428">
            <v>-144.9</v>
          </cell>
          <cell r="I428">
            <v>177.1</v>
          </cell>
          <cell r="J428">
            <v>27.500000000000004</v>
          </cell>
          <cell r="K428">
            <v>204.6</v>
          </cell>
          <cell r="L428">
            <v>204.6</v>
          </cell>
        </row>
        <row r="429">
          <cell r="B429">
            <v>1052</v>
          </cell>
          <cell r="C429">
            <v>12</v>
          </cell>
          <cell r="D429" t="str">
            <v>רכיבים לתיאום מדיה: ממיר (יחידה עצמאית מנוהלת 48VDC וולט ) RJ45 10/100MBPS לMM 62.5/50 SC/ST  של חברת Techaya מק"ט  ARG150M/SC2/48DC או של חברת WizLAN מק"ט WLM-220/M/SC/IPS-DCH, או של חב' פייברנט מק"ט MC-MM-1100-M-48 אשר תומך בניהול מלא כולל WEB, SNMP, Te</v>
          </cell>
          <cell r="E429">
            <v>1</v>
          </cell>
          <cell r="F429" t="str">
            <v>יחידה</v>
          </cell>
          <cell r="G429">
            <v>360</v>
          </cell>
          <cell r="H429">
            <v>-162</v>
          </cell>
          <cell r="I429">
            <v>198</v>
          </cell>
          <cell r="J429">
            <v>27.500000000000004</v>
          </cell>
          <cell r="K429">
            <v>225.5</v>
          </cell>
          <cell r="L429">
            <v>225.5</v>
          </cell>
        </row>
        <row r="430">
          <cell r="B430">
            <v>1053</v>
          </cell>
          <cell r="C430">
            <v>12</v>
          </cell>
          <cell r="D430" t="str">
            <v>רכיבים לתיאום מדיה: ממיר (יחידה עצמאית מנוהלת) RJ45 10/100MBPS ל  SM  up to 40km SC/ST של חברת Techaya מק"ט ARG150S/SC40 או של חברת WizLAN מק"ט WLM-220/S1/SC, אשר תומך בניהול מלא כולל SNMP, WEB, Telnet, תומך Link Loss Forwarding LLF - Link Fault Forwardin</v>
          </cell>
          <cell r="E430">
            <v>1</v>
          </cell>
          <cell r="F430" t="str">
            <v>יחידה</v>
          </cell>
          <cell r="G430">
            <v>1800</v>
          </cell>
          <cell r="H430">
            <v>-810</v>
          </cell>
          <cell r="I430">
            <v>990</v>
          </cell>
          <cell r="J430">
            <v>27.500000000000004</v>
          </cell>
          <cell r="K430">
            <v>1017.5</v>
          </cell>
          <cell r="L430">
            <v>1017.5</v>
          </cell>
        </row>
        <row r="431">
          <cell r="B431">
            <v>1054</v>
          </cell>
          <cell r="C431">
            <v>12</v>
          </cell>
          <cell r="D431" t="str">
            <v>רכיבים לתיאום מדיה: ממיר (יחידה עצמאית מנוהלת 48VDC וולט) RJ45 10/100MBPS ל  SM up to 40km SC/ST  של חברת Techaya מק"ט  ARG150S/SC40/48DC או של חברת WizLAN מק"ט WLM-220/S1/SC/IPS-DCH, או של חב' פייברנט מק"ט MC-SM-1100-M-40-48 אשר תומך בניהול מלא כולל SNMP</v>
          </cell>
          <cell r="E431">
            <v>1</v>
          </cell>
          <cell r="F431" t="str">
            <v>יחידה</v>
          </cell>
          <cell r="G431">
            <v>400</v>
          </cell>
          <cell r="H431">
            <v>-180</v>
          </cell>
          <cell r="I431">
            <v>220</v>
          </cell>
          <cell r="J431">
            <v>27.500000000000004</v>
          </cell>
          <cell r="K431">
            <v>247.5</v>
          </cell>
          <cell r="L431">
            <v>247.5</v>
          </cell>
        </row>
        <row r="432">
          <cell r="B432">
            <v>1055</v>
          </cell>
          <cell r="C432">
            <v>12</v>
          </cell>
          <cell r="D432" t="str">
            <v>רכיבים לתיאום מדיה: ממיר (יחידה עצמאית) ל1- גיגה  M.M  / RJ45 62.5/50 של חברת Techaya  מק"ט ARG1000SG-LC-SX או של חברת WizLAN מק"ט WL-620B/M/SC, או של חב' פייברנט מק"ט MC-GP9-SX שתומך Jumbo Frame, תומך  LLF - Link Fault Forwarding / PONL- Propogation of N</v>
          </cell>
          <cell r="E432">
            <v>1</v>
          </cell>
          <cell r="F432" t="str">
            <v>יחידה</v>
          </cell>
          <cell r="G432">
            <v>1005</v>
          </cell>
          <cell r="H432">
            <v>-452.25</v>
          </cell>
          <cell r="I432">
            <v>552.75</v>
          </cell>
          <cell r="J432">
            <v>27.500000000000004</v>
          </cell>
          <cell r="K432">
            <v>580.25</v>
          </cell>
          <cell r="L432">
            <v>580.25</v>
          </cell>
        </row>
        <row r="433">
          <cell r="B433">
            <v>1056</v>
          </cell>
          <cell r="C433">
            <v>12</v>
          </cell>
          <cell r="D433" t="str">
            <v>רכיבים לתיאום מדיה: ממיר (יחידה עצמאית) ל1- גיגה  M.M  / RJ45 62.5/50 של חברת Techaya  מק"ט ARG1000-LC-SX או של חברת WizLAN  מק"ט WL-600/M/SC, או של חברת פייברנט מק"ט        MC-GP9-LX10 שתומך Jumbo Frame, תומך  LLF - Link Loss Forwarding / PONL- Propogati</v>
          </cell>
          <cell r="E433">
            <v>1</v>
          </cell>
          <cell r="F433" t="str">
            <v>יחידה</v>
          </cell>
          <cell r="G433">
            <v>1662</v>
          </cell>
          <cell r="H433">
            <v>-747.9</v>
          </cell>
          <cell r="I433">
            <v>914.1</v>
          </cell>
          <cell r="J433">
            <v>27.500000000000004</v>
          </cell>
          <cell r="K433">
            <v>941.6</v>
          </cell>
          <cell r="L433">
            <v>941.6</v>
          </cell>
        </row>
        <row r="434">
          <cell r="B434">
            <v>1057</v>
          </cell>
          <cell r="C434">
            <v>12</v>
          </cell>
          <cell r="D434" t="str">
            <v>רכיבים לתיאום מדיה: ממיר (יחידה עצמאית 48VDC וולט) ל1- גיגה  M.M  / RJ45 62.5/50  של חברת Techaya  מק"ט ARG1000SG-LC- SX/48VDC או שו"ע, תומך Jumbo Frame, תומך LLF - Link Loss Forwarding / PONL- Propogation of No Link, כולל יכולת Auto-negotiation 10/100/10</v>
          </cell>
          <cell r="E434">
            <v>1</v>
          </cell>
          <cell r="F434" t="str">
            <v>יחידה</v>
          </cell>
          <cell r="G434">
            <v>1827</v>
          </cell>
          <cell r="H434">
            <v>-822.15</v>
          </cell>
          <cell r="I434">
            <v>1004.85</v>
          </cell>
          <cell r="J434">
            <v>27.500000000000004</v>
          </cell>
          <cell r="K434">
            <v>1032.3500000000001</v>
          </cell>
          <cell r="L434">
            <v>1032.3500000000001</v>
          </cell>
        </row>
        <row r="435">
          <cell r="B435">
            <v>1058</v>
          </cell>
          <cell r="C435">
            <v>12</v>
          </cell>
          <cell r="D435" t="str">
            <v>רכיבים לתיאום מדיה: ממיר (יחידה עצמאית 48VDC וולט) ל1- גיגה  M.M  / RJ45 62.5/50   של חברת Techaya  מק"ט ARG1000-LC-SX/48VDC או של חברת WizLAN מק"ט SA-601/M/SC/DCH , תומך Jumbo Frame, שקוף ללא יכולת Auto-negotiation 10/100/1000 בממשק הנחושת</v>
          </cell>
          <cell r="E435">
            <v>1</v>
          </cell>
          <cell r="F435" t="str">
            <v>יחידה</v>
          </cell>
          <cell r="G435">
            <v>1923</v>
          </cell>
          <cell r="H435">
            <v>-865.35</v>
          </cell>
          <cell r="I435">
            <v>1057.6500000000001</v>
          </cell>
          <cell r="J435">
            <v>27.500000000000004</v>
          </cell>
          <cell r="K435">
            <v>1085.1500000000001</v>
          </cell>
          <cell r="L435">
            <v>1085.1500000000001</v>
          </cell>
        </row>
        <row r="436">
          <cell r="B436">
            <v>1059</v>
          </cell>
          <cell r="C436">
            <v>12</v>
          </cell>
          <cell r="D436" t="str">
            <v>רכיבים לתיאום מדיה: ממיר (יחידה עצמאית) ל 1 גיגה  SM / RJ45 עד 10 ק"מ, של חברת Techaya  מק"ט ARG1000SG-LC-LX או של חברת WizLAN מק"ט WL-620B/S/SC, שתומך Jumbo Frame, תומך LLF - Link Loss Forwarding / PONL- Propogation of No Link, כולל יכולת Auto-negotiatio</v>
          </cell>
          <cell r="E436">
            <v>1</v>
          </cell>
          <cell r="F436" t="str">
            <v>יחידה</v>
          </cell>
          <cell r="G436">
            <v>1572</v>
          </cell>
          <cell r="H436">
            <v>-707.4</v>
          </cell>
          <cell r="I436">
            <v>864.6</v>
          </cell>
          <cell r="J436">
            <v>27.500000000000004</v>
          </cell>
          <cell r="K436">
            <v>892.1</v>
          </cell>
          <cell r="L436">
            <v>892.1</v>
          </cell>
        </row>
        <row r="437">
          <cell r="B437">
            <v>1060</v>
          </cell>
          <cell r="C437">
            <v>12</v>
          </cell>
          <cell r="D437" t="str">
            <v>רכיבים לתיאום מדיה: ממיר (יחידה עצמאית) ל 1 גיגה  SM / RJ45 עד 10 ק"מ,  של חברת Techaya  מק"ט ARG1000-LC-LX או של חברת WizLAN מק"ט WL-600/S/SC, שתומך Jumbo Frame, תומך LLF - Link Loss Forwarding / PONL- Propogation of No Link שקוף ללא יכולת Auto-negotiati</v>
          </cell>
          <cell r="E437">
            <v>1</v>
          </cell>
          <cell r="F437" t="str">
            <v>יחידה</v>
          </cell>
          <cell r="G437">
            <v>1353</v>
          </cell>
          <cell r="H437">
            <v>-608.85</v>
          </cell>
          <cell r="I437">
            <v>744.15</v>
          </cell>
          <cell r="J437">
            <v>27.500000000000004</v>
          </cell>
          <cell r="K437">
            <v>771.65</v>
          </cell>
          <cell r="L437">
            <v>771.65</v>
          </cell>
        </row>
        <row r="438">
          <cell r="B438">
            <v>1061</v>
          </cell>
          <cell r="C438">
            <v>12</v>
          </cell>
          <cell r="D438" t="str">
            <v>רכיבים לתיאום מדיה: ממיר (יחידה עצמאית 48VDC וולט) ל 1 גיגה  SM / RJ45 עד 10 ק"מ, של חברת Techaya  מק"ט ARG1000SG-LC-LX/48DC או שו"ע, שתומך Jumbo Frame, תומך LLF - Link Loss Forwarding / PONL- Propogation of No Link כולל יכולת Auto-negotiation 10/100/1000</v>
          </cell>
          <cell r="E438">
            <v>1</v>
          </cell>
          <cell r="F438" t="str">
            <v>יחידה</v>
          </cell>
          <cell r="G438">
            <v>2122</v>
          </cell>
          <cell r="H438">
            <v>-954.9</v>
          </cell>
          <cell r="I438">
            <v>1167.0999999999999</v>
          </cell>
          <cell r="J438">
            <v>27.500000000000004</v>
          </cell>
          <cell r="K438">
            <v>1194.5999999999999</v>
          </cell>
          <cell r="L438">
            <v>1194.5999999999999</v>
          </cell>
        </row>
        <row r="439">
          <cell r="B439">
            <v>1062</v>
          </cell>
          <cell r="C439">
            <v>12</v>
          </cell>
          <cell r="D439" t="str">
            <v>רכיבים לתיאום מדיה: ממיר (יחידה עצמאית 48VDC וולט) ל 1 גיגה  SM / RJ45 עד 10 ק"מ,  של חברת Techaya  מק"ט ARG1000-LC-LX/48DC או של חברת WizLAN מק"ט   SA-601/M/SC/DCH, שתומך Jumbo Frame, שקוף ללא יכולת Auto-negotiation 10/100/1000 בממשק הנחושת</v>
          </cell>
          <cell r="E439">
            <v>1</v>
          </cell>
          <cell r="F439" t="str">
            <v>יחידה</v>
          </cell>
          <cell r="G439">
            <v>2299</v>
          </cell>
          <cell r="H439">
            <v>-1034.55</v>
          </cell>
          <cell r="I439">
            <v>1264.45</v>
          </cell>
          <cell r="J439">
            <v>27.500000000000004</v>
          </cell>
          <cell r="K439">
            <v>1291.95</v>
          </cell>
          <cell r="L439">
            <v>1291.95</v>
          </cell>
        </row>
        <row r="440">
          <cell r="B440">
            <v>1063</v>
          </cell>
          <cell r="C440">
            <v>12</v>
          </cell>
          <cell r="D440" t="str">
            <v>רכיבים לתיאום מדיה: ממיר (יחידה עצמאית) ל 1 גיגה  WDM  / RJ45 (סיב בודד עד 20 ק"מ) של חברת Techaya  מק"ט  ARG1000SG-LC-WDMA|B או של חברת WizLAN מק"ט  WL-620B/SF-A|B/S1/SC, שתומך Jumbo Frame, תומך LLF - Link Loss Forwarding / PONL- Propogation of No Link כ</v>
          </cell>
          <cell r="E440">
            <v>1</v>
          </cell>
          <cell r="F440" t="str">
            <v>יחידה</v>
          </cell>
          <cell r="G440">
            <v>3392</v>
          </cell>
          <cell r="H440">
            <v>-1526.4</v>
          </cell>
          <cell r="I440">
            <v>1865.6</v>
          </cell>
          <cell r="J440">
            <v>27.500000000000004</v>
          </cell>
          <cell r="K440">
            <v>1893.1</v>
          </cell>
          <cell r="L440">
            <v>1893.1</v>
          </cell>
        </row>
        <row r="441">
          <cell r="B441">
            <v>1064</v>
          </cell>
          <cell r="C441">
            <v>12</v>
          </cell>
          <cell r="D441" t="str">
            <v>רכיבים לתיאום מדיה: ממיר (יחידה עצמאית) ל 1 גיגה  WDM  / RJ45 (סיב בודד עד 20 ק"מ)  של חברת Techaya  מק"ט  ARG1000-LC-WDMA|B או של חברת WizLAN מק"ט WL-600/SF-A|B/S1/SC, שתומך Jumbo Frame, תומך LLF - Link Loss Forwarding / PONL- Propogation of No Link , שק</v>
          </cell>
          <cell r="E441">
            <v>1</v>
          </cell>
          <cell r="F441" t="str">
            <v>יחידה</v>
          </cell>
          <cell r="G441">
            <v>3050</v>
          </cell>
          <cell r="H441">
            <v>-1372.5</v>
          </cell>
          <cell r="I441">
            <v>1677.5</v>
          </cell>
          <cell r="J441">
            <v>27.500000000000004</v>
          </cell>
          <cell r="K441">
            <v>1705</v>
          </cell>
          <cell r="L441">
            <v>1705</v>
          </cell>
        </row>
        <row r="442">
          <cell r="B442">
            <v>1065</v>
          </cell>
          <cell r="C442">
            <v>12</v>
          </cell>
          <cell r="D442" t="str">
            <v>רכיבים לתיאום מדיה: ממיר (יחידה עצמאית 48VDC וולט) ל 1 גיגה  WDM  / RJ45 (סיב בודד עד 20 ק"מ)  חברת Techaya  מק"ט  ARG1000SG-LC-WDMA|B/48DC או שו"ע, שתומך Jumbo Frame, תומך LLF - Link Loss Forwarding / PONL- Propogation of No Link , כולל יכולת Auto-negoti</v>
          </cell>
          <cell r="E442">
            <v>1</v>
          </cell>
          <cell r="F442" t="str">
            <v>יחידה</v>
          </cell>
          <cell r="G442">
            <v>3942</v>
          </cell>
          <cell r="H442">
            <v>-1773.9</v>
          </cell>
          <cell r="I442">
            <v>2168.1</v>
          </cell>
          <cell r="J442">
            <v>27.500000000000004</v>
          </cell>
          <cell r="K442">
            <v>2195.6</v>
          </cell>
          <cell r="L442">
            <v>2195.6</v>
          </cell>
        </row>
        <row r="443">
          <cell r="B443">
            <v>1066</v>
          </cell>
          <cell r="C443">
            <v>12</v>
          </cell>
          <cell r="D443" t="str">
            <v>רכיבים לתיאום מדיה: ממיר (יחידה עצמאית 48VDC וולט) ל 1 גיגה  WDM  / RJ45 (סיב בודד עד 20 ק"מ)של חברת Techaya  מק"ט  ARG1000-LC-WDMA|B/48DC או של חברת WizLAN מק"ט SA-601/SF-A|B/S1/SC/DCH , , שקוף ללא יכולת יכולת Auto-negotiation 10/100/1000 בממשק הנחושת.</v>
          </cell>
          <cell r="E443">
            <v>1</v>
          </cell>
          <cell r="F443" t="str">
            <v>יחידה</v>
          </cell>
          <cell r="G443">
            <v>4144</v>
          </cell>
          <cell r="H443">
            <v>-1864.8</v>
          </cell>
          <cell r="I443">
            <v>2279.1999999999998</v>
          </cell>
          <cell r="J443">
            <v>27.500000000000004</v>
          </cell>
          <cell r="K443">
            <v>2306.6999999999998</v>
          </cell>
          <cell r="L443">
            <v>2306.6999999999998</v>
          </cell>
        </row>
        <row r="444">
          <cell r="B444">
            <v>1067</v>
          </cell>
          <cell r="C444">
            <v>12</v>
          </cell>
          <cell r="D444" t="str">
            <v>רכיבים לתיאום מדיה : (יחידה עצמאית - לגיבויי קישור אופטי וקישור נחושת) שני מבואות אופטיים MM - 62.5/50 בקצב 100 מגה, עם גיבוי אוטומטי של המבוא האופטי, שמומרים למבואות RJ-45  10/100MBPS בגיבוי מלא (Any to Any Redundancy). של חברת Techaya מק"ט PGS1009M/SC א</v>
          </cell>
          <cell r="E444">
            <v>1</v>
          </cell>
          <cell r="F444" t="str">
            <v>יחידה</v>
          </cell>
          <cell r="G444">
            <v>1671</v>
          </cell>
          <cell r="H444">
            <v>-751.95</v>
          </cell>
          <cell r="I444">
            <v>919.05</v>
          </cell>
          <cell r="J444">
            <v>27.500000000000004</v>
          </cell>
          <cell r="K444">
            <v>946.55</v>
          </cell>
          <cell r="L444">
            <v>946.55</v>
          </cell>
        </row>
        <row r="445">
          <cell r="B445">
            <v>1068</v>
          </cell>
          <cell r="C445">
            <v>12</v>
          </cell>
          <cell r="D445" t="str">
            <v>רכיבים לתיאום מדיה : (יחידה עצמאית - לגיבויי קישור אופטי וקישור נחושת 48VDC וולט) שני מבואות אופטיים MM - 62.5/50 בקצב 100 מגה עם גיבוי אוטומטי של המבוא האופטי שמומרים למבואות RJ-45  10/100MBPS בגיבוי מלא (Any to Any Redundancy) של חברת Techaya מק"ט PGS10</v>
          </cell>
          <cell r="E445">
            <v>1</v>
          </cell>
          <cell r="F445" t="str">
            <v>יחידה</v>
          </cell>
          <cell r="G445">
            <v>2352</v>
          </cell>
          <cell r="H445">
            <v>-1058.4000000000001</v>
          </cell>
          <cell r="I445">
            <v>1293.5999999999999</v>
          </cell>
          <cell r="J445">
            <v>27.500000000000004</v>
          </cell>
          <cell r="K445">
            <v>1321.1</v>
          </cell>
          <cell r="L445">
            <v>1321.1</v>
          </cell>
        </row>
        <row r="446">
          <cell r="B446">
            <v>1069</v>
          </cell>
          <cell r="C446">
            <v>12</v>
          </cell>
          <cell r="D446" t="str">
            <v>מתאם E1 לסיב אופטי - MM של חברת RAD מק"ט FOM-E1/AC/ST/SC13MM  או של חברת Techaya מק"ט TRS135M/FC/AC .</v>
          </cell>
          <cell r="E446">
            <v>1</v>
          </cell>
          <cell r="F446" t="str">
            <v>יחידה</v>
          </cell>
          <cell r="G446">
            <v>3528</v>
          </cell>
          <cell r="H446">
            <v>-1587.6000000000001</v>
          </cell>
          <cell r="I446">
            <v>1940.3999999999999</v>
          </cell>
          <cell r="J446">
            <v>27.500000000000004</v>
          </cell>
          <cell r="K446">
            <v>1967.8999999999999</v>
          </cell>
          <cell r="L446">
            <v>1967.8999999999999</v>
          </cell>
        </row>
        <row r="447">
          <cell r="B447">
            <v>1070</v>
          </cell>
          <cell r="C447">
            <v>12</v>
          </cell>
          <cell r="D447" t="str">
            <v>מתאם E1 לסיב אופטי - MM  עבור 48VDC של חברת RAD מק"ט FOM-E1/48DC/ST/SC13MM  או של חברת Techaya מק"ט TRS135M/FC/48DC .</v>
          </cell>
          <cell r="E447">
            <v>1</v>
          </cell>
          <cell r="F447" t="str">
            <v>יחידה</v>
          </cell>
          <cell r="G447">
            <v>3928</v>
          </cell>
          <cell r="H447">
            <v>-1767.6000000000001</v>
          </cell>
          <cell r="I447">
            <v>2160.3999999999996</v>
          </cell>
          <cell r="J447">
            <v>27.500000000000004</v>
          </cell>
          <cell r="K447">
            <v>2187.8999999999996</v>
          </cell>
          <cell r="L447">
            <v>2187.8999999999996</v>
          </cell>
        </row>
        <row r="448">
          <cell r="B448">
            <v>1071</v>
          </cell>
          <cell r="C448">
            <v>12</v>
          </cell>
          <cell r="D448" t="str">
            <v>מתאם E1 לסיב אופטי - SM של חברת RAD מק"ט FOM-E1/230/ST/SC13L  או של חברת Techaya מק"ט TRS135S/FC/AC .</v>
          </cell>
          <cell r="E448">
            <v>1</v>
          </cell>
          <cell r="F448" t="str">
            <v>יחידה</v>
          </cell>
          <cell r="G448">
            <v>4312</v>
          </cell>
          <cell r="H448">
            <v>-1940.4</v>
          </cell>
          <cell r="I448">
            <v>2371.6</v>
          </cell>
          <cell r="J448">
            <v>27.500000000000004</v>
          </cell>
          <cell r="K448">
            <v>2399.1</v>
          </cell>
          <cell r="L448">
            <v>2399.1</v>
          </cell>
        </row>
        <row r="449">
          <cell r="B449">
            <v>1072</v>
          </cell>
          <cell r="C449">
            <v>12</v>
          </cell>
          <cell r="D449" t="str">
            <v>מתאם E1 לסיב אופטי -   SM עבור 48VDC של חברת RAD מק"ט FOM-E1/48DC/ST/SC13L  או של חברת Techaya מק"ט TRS135S/FC/48DC.</v>
          </cell>
          <cell r="E449">
            <v>1</v>
          </cell>
          <cell r="F449" t="str">
            <v>יחידה</v>
          </cell>
          <cell r="G449">
            <v>4712</v>
          </cell>
          <cell r="H449">
            <v>-2120.4</v>
          </cell>
          <cell r="I449">
            <v>2591.6</v>
          </cell>
          <cell r="J449">
            <v>27.500000000000004</v>
          </cell>
          <cell r="K449">
            <v>2619.1</v>
          </cell>
          <cell r="L449">
            <v>2619.1</v>
          </cell>
        </row>
        <row r="450">
          <cell r="B450">
            <v>1073</v>
          </cell>
          <cell r="C450">
            <v>12</v>
          </cell>
          <cell r="D450" t="str">
            <v>מתאם ממשק E1 Fractional לממשק V.35 של חברת RAD מק"ט FCD-E1/230/V35/1  או של חברת Techaya מק"ט TRSMiniE1/V35/AC .</v>
          </cell>
          <cell r="E450">
            <v>1</v>
          </cell>
          <cell r="F450" t="str">
            <v>יחידה</v>
          </cell>
          <cell r="G450">
            <v>3333</v>
          </cell>
          <cell r="H450">
            <v>-1499.8500000000001</v>
          </cell>
          <cell r="I450">
            <v>1833.1499999999999</v>
          </cell>
          <cell r="J450">
            <v>27.500000000000004</v>
          </cell>
          <cell r="K450">
            <v>1860.6499999999999</v>
          </cell>
          <cell r="L450">
            <v>1860.6499999999999</v>
          </cell>
        </row>
        <row r="451">
          <cell r="B451">
            <v>1074</v>
          </cell>
          <cell r="C451">
            <v>12</v>
          </cell>
          <cell r="D451" t="str">
            <v>מתאם ממשק E1 Fractional לממשק V.35 עבור 48VDC של חברת RAD מק"ט FCD-E1/48DC/V35/1  או של חברת Techaya מק"ט TRSMiniE1/V35/48DC .</v>
          </cell>
          <cell r="E451">
            <v>1</v>
          </cell>
          <cell r="F451" t="str">
            <v>יחידה</v>
          </cell>
          <cell r="G451">
            <v>3785</v>
          </cell>
          <cell r="H451">
            <v>-1703.25</v>
          </cell>
          <cell r="I451">
            <v>2081.75</v>
          </cell>
          <cell r="J451">
            <v>27.500000000000004</v>
          </cell>
          <cell r="K451">
            <v>2109.25</v>
          </cell>
          <cell r="L451">
            <v>2109.25</v>
          </cell>
        </row>
        <row r="452">
          <cell r="B452">
            <v>1075</v>
          </cell>
          <cell r="C452">
            <v>12</v>
          </cell>
          <cell r="D452" t="str">
            <v>מתאם ממשק E1 לממשק V.35 של חברת RAD מק"ט RIC-E1/230/V35  או של חברת טקאיה מק"ט TRSE1/V35 .</v>
          </cell>
          <cell r="E452">
            <v>1</v>
          </cell>
          <cell r="F452" t="str">
            <v>יחידה</v>
          </cell>
          <cell r="G452">
            <v>2453</v>
          </cell>
          <cell r="H452">
            <v>-1103.8500000000001</v>
          </cell>
          <cell r="I452">
            <v>1349.1499999999999</v>
          </cell>
          <cell r="J452">
            <v>27.500000000000004</v>
          </cell>
          <cell r="K452">
            <v>1376.6499999999999</v>
          </cell>
          <cell r="L452">
            <v>1376.6499999999999</v>
          </cell>
        </row>
        <row r="453">
          <cell r="B453">
            <v>1076</v>
          </cell>
          <cell r="C453">
            <v>12</v>
          </cell>
          <cell r="D453" t="str">
            <v>מתאם ממשק E1 לממשק V.35 עבור 48VDC של חברת RAD מק"ט RIC-E1/48DC/V35  או של חברת טקאיה מק"ט TRSE1/V35/48DC .</v>
          </cell>
          <cell r="E453">
            <v>1</v>
          </cell>
          <cell r="F453" t="str">
            <v>יחידה</v>
          </cell>
          <cell r="G453">
            <v>2873</v>
          </cell>
          <cell r="H453">
            <v>-1292.8500000000001</v>
          </cell>
          <cell r="I453">
            <v>1580.1499999999999</v>
          </cell>
          <cell r="J453">
            <v>27.500000000000004</v>
          </cell>
          <cell r="K453">
            <v>1607.6499999999999</v>
          </cell>
          <cell r="L453">
            <v>1607.6499999999999</v>
          </cell>
        </row>
        <row r="454">
          <cell r="B454">
            <v>1077</v>
          </cell>
          <cell r="C454">
            <v>12</v>
          </cell>
          <cell r="D454" t="str">
            <v>מתאם ממשק E1 Fractional לממשק אתרנט RJ-45, 10/100MBPS של חברת טקאיה מק"ט TRS-E1ET/SA או של חברת RAD מק"ט RICi-E1 .</v>
          </cell>
          <cell r="E454">
            <v>1</v>
          </cell>
          <cell r="F454" t="str">
            <v>יחידה</v>
          </cell>
          <cell r="G454">
            <v>3255</v>
          </cell>
          <cell r="H454">
            <v>-1464.75</v>
          </cell>
          <cell r="I454">
            <v>1790.25</v>
          </cell>
          <cell r="J454">
            <v>27.500000000000004</v>
          </cell>
          <cell r="K454">
            <v>1817.75</v>
          </cell>
          <cell r="L454">
            <v>1817.75</v>
          </cell>
        </row>
        <row r="455">
          <cell r="B455">
            <v>1078</v>
          </cell>
          <cell r="C455">
            <v>12</v>
          </cell>
          <cell r="D455" t="str">
            <v>ספק כוח חיצוני (ספק קיר) למתאם מדיה , כניסת מתח רחבה 100-240VAC 50/60HZ , יציאה 5VDC 2A מק"ט WizLAN    PS-520 או שו"ע. לצרכי רכש ותחזוקה בלבד</v>
          </cell>
          <cell r="E455">
            <v>1</v>
          </cell>
          <cell r="F455" t="str">
            <v>יחידה</v>
          </cell>
          <cell r="G455">
            <v>92</v>
          </cell>
          <cell r="H455">
            <v>-41.4</v>
          </cell>
          <cell r="I455">
            <v>50.6</v>
          </cell>
          <cell r="J455">
            <v>27.500000000000004</v>
          </cell>
          <cell r="K455">
            <v>78.100000000000009</v>
          </cell>
          <cell r="L455">
            <v>78.100000000000009</v>
          </cell>
        </row>
        <row r="456">
          <cell r="B456">
            <v>1079</v>
          </cell>
          <cell r="C456">
            <v>12</v>
          </cell>
          <cell r="D456" t="str">
            <v>מתאם ממשק E1 Fractional לממשק אתרנט  - 48VDC מתח RJ-45, 10/100MBPS של חברת טקאיה מק"ט TRS-E1ET/SA/48DC או של חברת RAD מק"ט 48/RICi-E1 .</v>
          </cell>
          <cell r="E456">
            <v>1</v>
          </cell>
          <cell r="F456" t="str">
            <v>יחידה</v>
          </cell>
          <cell r="G456">
            <v>3675</v>
          </cell>
          <cell r="H456">
            <v>-1653.75</v>
          </cell>
          <cell r="I456">
            <v>2021.25</v>
          </cell>
          <cell r="J456">
            <v>27.500000000000004</v>
          </cell>
          <cell r="K456">
            <v>2048.75</v>
          </cell>
          <cell r="L456">
            <v>2048.75</v>
          </cell>
        </row>
        <row r="457">
          <cell r="B457">
            <v>1080</v>
          </cell>
          <cell r="C457">
            <v>12</v>
          </cell>
          <cell r="D457" t="str">
            <v>העברת ממשקי E1 Fractional  ע"ג רשתות IP  - שימוש בטכנולוגיית TDM Over IP להעברת ממשקי E1  ע"ג רשתות IP. העברת פורט בודד של E1 ע"ג רשת IP. של חברת RAD מק"ט IPMUX -1E או של חברת Techaya מק"ט TRSEoIP/1 .</v>
          </cell>
          <cell r="E457">
            <v>1</v>
          </cell>
          <cell r="F457" t="str">
            <v>יחידה</v>
          </cell>
          <cell r="G457">
            <v>3529</v>
          </cell>
          <cell r="H457">
            <v>-1588.05</v>
          </cell>
          <cell r="I457">
            <v>1940.95</v>
          </cell>
          <cell r="J457">
            <v>27.500000000000004</v>
          </cell>
          <cell r="K457">
            <v>1968.45</v>
          </cell>
          <cell r="L457">
            <v>1968.45</v>
          </cell>
        </row>
        <row r="458">
          <cell r="B458">
            <v>1081</v>
          </cell>
          <cell r="C458">
            <v>12</v>
          </cell>
          <cell r="D458" t="str">
            <v>העברת ממשקי E1 Fractional  ע"ג רשתות IP עבור 48VDC - שימוש בטכנולוגיית TDM Over IP להעברת ממשקי E1  ע"ג רשתות IP. העברת פורט בודד של E1 ע"ג רשת IP. של חברת RAD מק"ט IPMUX -1E?/48DC או של חברת Techaya מק"ט TRSEoIP/1/48DC .</v>
          </cell>
          <cell r="E458">
            <v>1</v>
          </cell>
          <cell r="F458" t="str">
            <v>יחידה</v>
          </cell>
          <cell r="G458">
            <v>3935</v>
          </cell>
          <cell r="H458">
            <v>-1770.75</v>
          </cell>
          <cell r="I458">
            <v>2164.25</v>
          </cell>
          <cell r="J458">
            <v>27.500000000000004</v>
          </cell>
          <cell r="K458">
            <v>2191.75</v>
          </cell>
          <cell r="L458">
            <v>2191.75</v>
          </cell>
        </row>
        <row r="459">
          <cell r="B459">
            <v>1082</v>
          </cell>
          <cell r="C459">
            <v>12</v>
          </cell>
          <cell r="D459" t="str">
            <v>העברת ממשקי E1 Fractional  ע"ג רשתות IP  - שימוש בטכנולוגיית TDM Over IP להעברת ממשקי E1  ע"ג רשתות IP. העברת 4 פורטים של E1 ע"ג רשת IP. של חברת RAD מק"ט IPMUX -14 או של חברת Techaya מק"ט TRSEoIP/4 .</v>
          </cell>
          <cell r="E459">
            <v>1</v>
          </cell>
          <cell r="F459" t="str">
            <v>יחידה</v>
          </cell>
          <cell r="G459">
            <v>6350</v>
          </cell>
          <cell r="H459">
            <v>-2857.5</v>
          </cell>
          <cell r="I459">
            <v>3492.5</v>
          </cell>
          <cell r="J459">
            <v>27.500000000000004</v>
          </cell>
          <cell r="K459">
            <v>3520</v>
          </cell>
          <cell r="L459">
            <v>3520</v>
          </cell>
        </row>
        <row r="460">
          <cell r="B460">
            <v>1083</v>
          </cell>
          <cell r="C460">
            <v>12</v>
          </cell>
          <cell r="D460" t="str">
            <v>העברת ממשקי E1 Fractional  ע"ג רשתות IP עבור 48VDC - שימוש בטכנולוגיית TDM Over IP להעברת ממשקי E1  ע"ג רשתות IP. העברת 4 פורטים של E1 ע"ג רשת IP. של חברת RAD מק"ט IPMUX -14/48DC או של חברת Techaya מק"ט TRSEoIP/4/48DC .</v>
          </cell>
          <cell r="E460">
            <v>1</v>
          </cell>
          <cell r="F460" t="str">
            <v>יחידה</v>
          </cell>
          <cell r="G460">
            <v>6755</v>
          </cell>
          <cell r="H460">
            <v>-3039.75</v>
          </cell>
          <cell r="I460">
            <v>3715.25</v>
          </cell>
          <cell r="J460">
            <v>27.500000000000004</v>
          </cell>
          <cell r="K460">
            <v>3742.75</v>
          </cell>
          <cell r="L460">
            <v>3742.75</v>
          </cell>
        </row>
        <row r="461">
          <cell r="B461">
            <v>1084</v>
          </cell>
          <cell r="C461">
            <v>12</v>
          </cell>
          <cell r="D461" t="str">
            <v>ממיר MIC מתכתי מ V24 ל V35  ממיר ממשקים זכר או נקבה של RAD או שו"ע .</v>
          </cell>
          <cell r="E461">
            <v>1</v>
          </cell>
          <cell r="F461" t="str">
            <v>יחידה</v>
          </cell>
          <cell r="G461">
            <v>1704</v>
          </cell>
          <cell r="H461">
            <v>-766.80000000000007</v>
          </cell>
          <cell r="I461">
            <v>937.19999999999993</v>
          </cell>
          <cell r="J461">
            <v>27.500000000000004</v>
          </cell>
          <cell r="K461">
            <v>964.69999999999993</v>
          </cell>
          <cell r="L461">
            <v>964.69999999999993</v>
          </cell>
        </row>
        <row r="462">
          <cell r="B462">
            <v>1085</v>
          </cell>
          <cell r="C462">
            <v>12</v>
          </cell>
          <cell r="D462" t="str">
            <v>ממיר 232RS(וי 24) לST 19.2 KBPS סינכרוני/אסינכרוני זכר או נקבה של RAD או שו"ע</v>
          </cell>
          <cell r="E462">
            <v>1</v>
          </cell>
          <cell r="F462" t="str">
            <v>יחידה</v>
          </cell>
          <cell r="G462">
            <v>1333</v>
          </cell>
          <cell r="H462">
            <v>-599.85</v>
          </cell>
          <cell r="I462">
            <v>733.15</v>
          </cell>
          <cell r="J462">
            <v>27.500000000000004</v>
          </cell>
          <cell r="K462">
            <v>760.65</v>
          </cell>
          <cell r="L462">
            <v>760.65</v>
          </cell>
        </row>
        <row r="463">
          <cell r="B463">
            <v>1086</v>
          </cell>
          <cell r="C463">
            <v>12</v>
          </cell>
          <cell r="D463" t="str">
            <v xml:space="preserve">ביצוע היתוך סיב לסיב, התימחור פר גיד אופטי בודד בכבל MM 62.5/50 או OM3 או OM4 או S.M. ( סעיף זה לא נועד להיתוך פיגטלים של מחברים אופטיים, אלא לחיבור בין סיבים בתוך מיכלי איטום (קלוז'רים ) ולצורכי תחזוקה ) </v>
          </cell>
          <cell r="E463">
            <v>1</v>
          </cell>
          <cell r="F463" t="str">
            <v>יחידה</v>
          </cell>
          <cell r="G463">
            <v>0</v>
          </cell>
          <cell r="H463">
            <v>0</v>
          </cell>
          <cell r="I463">
            <v>0</v>
          </cell>
          <cell r="J463">
            <v>32.175000000000004</v>
          </cell>
          <cell r="K463">
            <v>32.175000000000004</v>
          </cell>
          <cell r="L463">
            <v>32.175000000000004</v>
          </cell>
        </row>
        <row r="464">
          <cell r="B464">
            <v>1087</v>
          </cell>
          <cell r="C464">
            <v>12</v>
          </cell>
          <cell r="D464" t="str">
            <v>ביצוע בדיקת OTDR  לתווך אופטי מקצה לקצה - קצה א' לקצה ב' . כאשר התווך יהיה מורכב  ממספר מקטעים, תיעשה בדיקה אחת לכל המקטעים  (כבל יחיד בכל מקטע) כאשר הם מגושרים (בדיקה לכל הגידים), או במידת הצורך גם לכל מקטע בנפרד (בדיקה לכל הגידים בכבל הרלוונטי במקטע) ע"</v>
          </cell>
          <cell r="E464">
            <v>1</v>
          </cell>
          <cell r="F464" t="str">
            <v>קומפלט</v>
          </cell>
          <cell r="G464">
            <v>0</v>
          </cell>
          <cell r="H464">
            <v>0</v>
          </cell>
          <cell r="I464">
            <v>0</v>
          </cell>
          <cell r="J464">
            <v>605</v>
          </cell>
          <cell r="K464">
            <v>605</v>
          </cell>
          <cell r="L464">
            <v>605</v>
          </cell>
        </row>
        <row r="465">
          <cell r="B465">
            <v>1088</v>
          </cell>
          <cell r="C465">
            <v>12</v>
          </cell>
          <cell r="D465" t="str">
            <v>אספקה והתקנה שילוט באמצעות מדבקות PTOUCH צבעוניות. המדבקות יסופקו על פי דרישת סימון ויהיו בעלי דבק עוצמה חזקה עמיד מים וחום. אורך מדבקת סימון ממוצעת יהיה 5 ס"מ. (לצרכי רכש/תחזוקה בלבד)</v>
          </cell>
          <cell r="E465">
            <v>1</v>
          </cell>
          <cell r="F465" t="str">
            <v>יחידה</v>
          </cell>
          <cell r="G465">
            <v>5</v>
          </cell>
          <cell r="H465">
            <v>-2.25</v>
          </cell>
          <cell r="I465">
            <v>2.75</v>
          </cell>
          <cell r="J465">
            <v>0.13750000000000001</v>
          </cell>
          <cell r="K465">
            <v>2.8875000000000002</v>
          </cell>
          <cell r="L465">
            <v>2.8875000000000002</v>
          </cell>
        </row>
        <row r="466">
          <cell r="B466">
            <v>1089</v>
          </cell>
          <cell r="C466">
            <v>12</v>
          </cell>
          <cell r="D466" t="str">
            <v>אספקה והתקנת אזיקון סימון ( דיגלון סימון) בכל מידה. העבודה תיכלול את סימון הפריט על פי הדרישה וחיזוק האזיקון על גבי הציוד המסומן. (לצרכי רכש/תחזוקה בלבד)</v>
          </cell>
          <cell r="E466">
            <v>1</v>
          </cell>
          <cell r="F466" t="str">
            <v>יחידה</v>
          </cell>
          <cell r="G466">
            <v>6</v>
          </cell>
          <cell r="H466">
            <v>-2.7</v>
          </cell>
          <cell r="I466">
            <v>3.3</v>
          </cell>
          <cell r="J466">
            <v>0.13750000000000001</v>
          </cell>
          <cell r="K466">
            <v>3.4375</v>
          </cell>
          <cell r="L466">
            <v>3.4375</v>
          </cell>
        </row>
        <row r="467">
          <cell r="B467">
            <v>1090</v>
          </cell>
          <cell r="C467">
            <v>12</v>
          </cell>
          <cell r="D467" t="str">
            <v>ביצוע שילוט שקע קצה/לוח ניתוב באמצעות שלט PVC חרוט. העבודה תיכלול את פרוק הסימון הקיים והדבקת הסימון החדש.(לא מיועד לתשתית חדשה אלא לצורכי רכש/תחזוקה !)</v>
          </cell>
          <cell r="E467">
            <v>1</v>
          </cell>
          <cell r="F467" t="str">
            <v>יחידה</v>
          </cell>
          <cell r="G467">
            <v>1</v>
          </cell>
          <cell r="H467">
            <v>-0.45</v>
          </cell>
          <cell r="I467">
            <v>0.55000000000000004</v>
          </cell>
          <cell r="J467">
            <v>0.13750000000000001</v>
          </cell>
          <cell r="K467">
            <v>0.6875</v>
          </cell>
          <cell r="L467">
            <v>0.6875</v>
          </cell>
        </row>
        <row r="468">
          <cell r="B468">
            <v>1091</v>
          </cell>
          <cell r="C468">
            <v>12</v>
          </cell>
          <cell r="D468" t="str">
            <v>הכנת שילוט ייעודי לפי דרישה עשוי PVC חרוט בגודל שלט עד 30*25  ס"מ , חד צדדי או דו צדדי לפי הנחיית המזמין, נוסח וגודל השלט ע"פ הנחיית המזמין. (לא מיועד לתשתית חדשה אלא לצורכי רכש/תחזוקה !).</v>
          </cell>
          <cell r="E468">
            <v>1</v>
          </cell>
          <cell r="F468" t="str">
            <v>יחידה</v>
          </cell>
          <cell r="G468">
            <v>60</v>
          </cell>
          <cell r="H468">
            <v>-27</v>
          </cell>
          <cell r="I468">
            <v>33</v>
          </cell>
          <cell r="J468">
            <v>0.13750000000000001</v>
          </cell>
          <cell r="K468">
            <v>33.137500000000003</v>
          </cell>
          <cell r="L468">
            <v>33.137500000000003</v>
          </cell>
        </row>
        <row r="469">
          <cell r="B469">
            <v>1092</v>
          </cell>
          <cell r="C469">
            <v>12</v>
          </cell>
          <cell r="D469" t="str">
            <v xml:space="preserve">שילוט לסימון תשתיות מתאים למדפסת לייזר / הזרקה צבעוני / שחור לבן  PANDUIT מק"ט  S100X150YAJ או שו"ע (לא מיועד לתשתית חדשה אלא לצורכי רכש/תחזוקה !) </v>
          </cell>
          <cell r="E469">
            <v>1</v>
          </cell>
          <cell r="F469" t="str">
            <v>סט</v>
          </cell>
          <cell r="G469">
            <v>14</v>
          </cell>
          <cell r="H469">
            <v>-6.3</v>
          </cell>
          <cell r="I469">
            <v>7.7</v>
          </cell>
          <cell r="J469">
            <v>0</v>
          </cell>
          <cell r="K469">
            <v>7.7</v>
          </cell>
          <cell r="L469">
            <v>7.7</v>
          </cell>
        </row>
        <row r="470">
          <cell r="B470">
            <v>1093</v>
          </cell>
          <cell r="C470">
            <v>12</v>
          </cell>
          <cell r="D470" t="str">
            <v>מכשיר לוחץ קרונה לדגם MDF-71 או LSA Plusּ</v>
          </cell>
          <cell r="E470">
            <v>1</v>
          </cell>
          <cell r="F470" t="str">
            <v>יחידה</v>
          </cell>
          <cell r="G470">
            <v>170</v>
          </cell>
          <cell r="H470">
            <v>-76.5</v>
          </cell>
          <cell r="I470">
            <v>93.5</v>
          </cell>
          <cell r="J470">
            <v>0</v>
          </cell>
          <cell r="K470">
            <v>93.5</v>
          </cell>
          <cell r="L470">
            <v>93.5</v>
          </cell>
        </row>
        <row r="471">
          <cell r="B471">
            <v>1094</v>
          </cell>
          <cell r="C471">
            <v>12</v>
          </cell>
          <cell r="D471" t="str">
            <v>גליל שילוטים (200 מדבקות) לסימון כבלים כולל טוש סימון ידני PANDUIT מק"ט S100X125VARY  או שו"ע (לא מיועד לתשתית חדשה אלא לצורכי רכש/תחזוקה !)</v>
          </cell>
          <cell r="E471">
            <v>1</v>
          </cell>
          <cell r="F471" t="str">
            <v>סט</v>
          </cell>
          <cell r="G471">
            <v>62</v>
          </cell>
          <cell r="H471">
            <v>-27.900000000000002</v>
          </cell>
          <cell r="I471">
            <v>34.099999999999994</v>
          </cell>
          <cell r="J471">
            <v>0</v>
          </cell>
          <cell r="K471">
            <v>34.099999999999994</v>
          </cell>
          <cell r="L471">
            <v>34.099999999999994</v>
          </cell>
        </row>
        <row r="472">
          <cell r="B472">
            <v>1095</v>
          </cell>
          <cell r="C472">
            <v>12</v>
          </cell>
          <cell r="D472" t="str">
            <v>מדבקות סימון לכבלים ידני  PANDUIT PSCC-3Y או שו"ע (פנקס 100 מדבקות) (לא מיועד לתשתית חדשה אלא לצורכי רכש/תחזוקה !)</v>
          </cell>
          <cell r="E472">
            <v>1</v>
          </cell>
          <cell r="F472" t="str">
            <v>סט</v>
          </cell>
          <cell r="G472">
            <v>60</v>
          </cell>
          <cell r="H472">
            <v>-27</v>
          </cell>
          <cell r="I472">
            <v>33</v>
          </cell>
          <cell r="J472">
            <v>0</v>
          </cell>
          <cell r="K472">
            <v>33</v>
          </cell>
          <cell r="L472">
            <v>33</v>
          </cell>
        </row>
        <row r="473">
          <cell r="B473">
            <v>1096</v>
          </cell>
          <cell r="C473">
            <v>12</v>
          </cell>
          <cell r="D473" t="str">
            <v>גליל מדבקות סימון (2500 מדבקות) לכבלים למדפסת ניידת - סוג א' (מדפסת כדוגמת PANDUIT TDP43MY) ברוחב 4 מדבקות  PANDUIT S100x150VA1Y או שו"ע (לא מיועד לתשתית חדשה אלא לצורכי רכש/תחזוקה !)</v>
          </cell>
          <cell r="E473">
            <v>1</v>
          </cell>
          <cell r="F473" t="str">
            <v>סט</v>
          </cell>
          <cell r="G473">
            <v>325</v>
          </cell>
          <cell r="H473">
            <v>-146.25</v>
          </cell>
          <cell r="I473">
            <v>178.75</v>
          </cell>
          <cell r="J473">
            <v>0</v>
          </cell>
          <cell r="K473">
            <v>178.75</v>
          </cell>
          <cell r="L473">
            <v>178.75</v>
          </cell>
        </row>
        <row r="474">
          <cell r="B474">
            <v>1097</v>
          </cell>
          <cell r="C474">
            <v>12</v>
          </cell>
          <cell r="D474" t="str">
            <v>קסטת מדבקות סימון (200 מדבקות) לכבלים למדפסת ניידת - סוג ב' (מדפסת כדוגמת PANDUIT LS8e) 
 PANDUIT S100x150VAC או שו"ע (לא מיועד לתשתית חדשה אלא לצורכי רכש/תחזוקה !)</v>
          </cell>
          <cell r="E474">
            <v>1</v>
          </cell>
          <cell r="F474" t="str">
            <v>סט</v>
          </cell>
          <cell r="G474">
            <v>215</v>
          </cell>
          <cell r="H474">
            <v>-96.75</v>
          </cell>
          <cell r="I474">
            <v>118.25</v>
          </cell>
          <cell r="J474">
            <v>0</v>
          </cell>
          <cell r="K474">
            <v>118.25</v>
          </cell>
          <cell r="L474">
            <v>118.25</v>
          </cell>
        </row>
        <row r="475">
          <cell r="B475">
            <v>1098</v>
          </cell>
          <cell r="C475">
            <v>12</v>
          </cell>
          <cell r="D475" t="str">
            <v>לוחץ משולב RJ45/MMJ/RJ11 לקונקטור כולל גילוף וחיתוך הכבל  , לצורכי רכש / תחזוקה בלבד.</v>
          </cell>
          <cell r="E475">
            <v>1</v>
          </cell>
          <cell r="F475" t="str">
            <v>יחידה</v>
          </cell>
          <cell r="G475">
            <v>140</v>
          </cell>
          <cell r="H475">
            <v>-63</v>
          </cell>
          <cell r="I475">
            <v>77</v>
          </cell>
          <cell r="J475">
            <v>0</v>
          </cell>
          <cell r="K475">
            <v>77</v>
          </cell>
          <cell r="L475">
            <v>77</v>
          </cell>
        </row>
        <row r="476">
          <cell r="B476">
            <v>1099</v>
          </cell>
          <cell r="C476">
            <v>12</v>
          </cell>
          <cell r="D476" t="str">
            <v>סטריפ בינוני 6 צבע לבן ראש קבוע T30 M9  , לצורכי רכש / תחזוקה בלבד.</v>
          </cell>
          <cell r="E476">
            <v>1</v>
          </cell>
          <cell r="F476" t="str">
            <v>יחידה</v>
          </cell>
          <cell r="G476">
            <v>1.5</v>
          </cell>
          <cell r="H476">
            <v>-0.67500000000000004</v>
          </cell>
          <cell r="I476">
            <v>0.82499999999999996</v>
          </cell>
          <cell r="J476">
            <v>0.27500000000000002</v>
          </cell>
          <cell r="K476">
            <v>1.1000000000000001</v>
          </cell>
          <cell r="L476">
            <v>1.1000000000000001</v>
          </cell>
        </row>
        <row r="477">
          <cell r="B477">
            <v>1100</v>
          </cell>
          <cell r="C477">
            <v>12</v>
          </cell>
          <cell r="D477" t="str">
            <v xml:space="preserve">סטלבנד לגובים 11 מ"מ הכולל כננת </v>
          </cell>
          <cell r="E477">
            <v>1</v>
          </cell>
          <cell r="F477" t="str">
            <v>יחידה</v>
          </cell>
          <cell r="G477">
            <v>2560</v>
          </cell>
          <cell r="H477">
            <v>-1152</v>
          </cell>
          <cell r="I477">
            <v>1408</v>
          </cell>
          <cell r="J477">
            <v>0</v>
          </cell>
          <cell r="K477">
            <v>1408</v>
          </cell>
          <cell r="L477">
            <v>1408</v>
          </cell>
        </row>
        <row r="478">
          <cell r="B478">
            <v>1101</v>
          </cell>
          <cell r="C478">
            <v>12</v>
          </cell>
          <cell r="D478" t="str">
            <v>סטריפ בינוני 14 צבע לבן ראש קבוע T30 M9 , לצורכי רכש / תחזוקה בלבד.</v>
          </cell>
          <cell r="E478">
            <v>1</v>
          </cell>
          <cell r="F478" t="str">
            <v>יחידה</v>
          </cell>
          <cell r="G478">
            <v>1.5</v>
          </cell>
          <cell r="H478">
            <v>-0.67500000000000004</v>
          </cell>
          <cell r="I478">
            <v>0.82499999999999996</v>
          </cell>
          <cell r="J478">
            <v>0.27500000000000002</v>
          </cell>
          <cell r="K478">
            <v>1.1000000000000001</v>
          </cell>
          <cell r="L478">
            <v>1.1000000000000001</v>
          </cell>
        </row>
        <row r="479">
          <cell r="B479">
            <v>1102</v>
          </cell>
          <cell r="C479">
            <v>12</v>
          </cell>
          <cell r="D479" t="str">
            <v>סטריפ קטן 3 צבע לבן ראש קבוע SST1 5.4 , לצורכי רכש / תחזוקה בלבד.</v>
          </cell>
          <cell r="E479">
            <v>1</v>
          </cell>
          <cell r="F479" t="str">
            <v>יחידה</v>
          </cell>
          <cell r="G479">
            <v>1.5</v>
          </cell>
          <cell r="H479">
            <v>-0.67500000000000004</v>
          </cell>
          <cell r="I479">
            <v>0.82499999999999996</v>
          </cell>
          <cell r="J479">
            <v>0.27500000000000002</v>
          </cell>
          <cell r="K479">
            <v>1.1000000000000001</v>
          </cell>
          <cell r="L479">
            <v>1.1000000000000001</v>
          </cell>
        </row>
        <row r="480">
          <cell r="B480">
            <v>1103</v>
          </cell>
          <cell r="C480">
            <v>12</v>
          </cell>
          <cell r="D480" t="str">
            <v>בית סטריפ קטן בורג ומדבקה כדוגמת PANDUIT ABM2S-A-C או שו"ע, לצורכי רכש / תחזוקה בלבד.</v>
          </cell>
          <cell r="E480">
            <v>1</v>
          </cell>
          <cell r="F480" t="str">
            <v>יחידה</v>
          </cell>
          <cell r="G480">
            <v>0.5</v>
          </cell>
          <cell r="H480">
            <v>-0.22500000000000001</v>
          </cell>
          <cell r="I480">
            <v>0.27500000000000002</v>
          </cell>
          <cell r="J480">
            <v>0.27500000000000002</v>
          </cell>
          <cell r="K480">
            <v>0.55000000000000004</v>
          </cell>
          <cell r="L480">
            <v>0.55000000000000004</v>
          </cell>
        </row>
        <row r="481">
          <cell r="B481">
            <v>1104</v>
          </cell>
          <cell r="C481">
            <v>12</v>
          </cell>
          <cell r="D481" t="str">
            <v>בית סטריפ גדול בורג ומדבקה כדוגמת PANDUIT ABM4H-A-L או שו"ע, לצורכי רכש / תחזוקה בלבד.</v>
          </cell>
          <cell r="E481">
            <v>1</v>
          </cell>
          <cell r="F481" t="str">
            <v>יחידה</v>
          </cell>
          <cell r="G481">
            <v>0.5</v>
          </cell>
          <cell r="H481">
            <v>-0.22500000000000001</v>
          </cell>
          <cell r="I481">
            <v>0.27500000000000002</v>
          </cell>
          <cell r="J481">
            <v>0.27500000000000002</v>
          </cell>
          <cell r="K481">
            <v>0.55000000000000004</v>
          </cell>
          <cell r="L481">
            <v>0.55000000000000004</v>
          </cell>
        </row>
        <row r="482">
          <cell r="B482">
            <v>1105</v>
          </cell>
          <cell r="C482">
            <v>12</v>
          </cell>
          <cell r="D482" t="str">
            <v xml:space="preserve"> PANDUIT Strip Ties p.n. hlm-15r0 10 Rolls  או שו"ע, לצורכי רכש / תחזוקה בלבד.    מהדק סקוטש בצבע כחול</v>
          </cell>
          <cell r="E482">
            <v>1</v>
          </cell>
          <cell r="F482" t="str">
            <v>סט</v>
          </cell>
          <cell r="G482">
            <v>0.5</v>
          </cell>
          <cell r="H482">
            <v>-0.22500000000000001</v>
          </cell>
          <cell r="I482">
            <v>0.27500000000000002</v>
          </cell>
          <cell r="J482">
            <v>0.27500000000000002</v>
          </cell>
          <cell r="K482">
            <v>0.55000000000000004</v>
          </cell>
          <cell r="L482">
            <v>0.55000000000000004</v>
          </cell>
        </row>
        <row r="483">
          <cell r="B483">
            <v>1106</v>
          </cell>
          <cell r="C483">
            <v>12</v>
          </cell>
          <cell r="D483" t="str">
            <v>סט של 100 ברגי אום-צף/אום-כלוב (לצורכי רכש / תחזוקה בלבד.</v>
          </cell>
          <cell r="E483">
            <v>1</v>
          </cell>
          <cell r="F483" t="str">
            <v>סט</v>
          </cell>
          <cell r="G483">
            <v>255</v>
          </cell>
          <cell r="H483">
            <v>-114.75</v>
          </cell>
          <cell r="I483">
            <v>140.25</v>
          </cell>
          <cell r="J483">
            <v>0</v>
          </cell>
          <cell r="K483">
            <v>140.25</v>
          </cell>
          <cell r="L483">
            <v>140.25</v>
          </cell>
        </row>
        <row r="484">
          <cell r="B484">
            <v>1107</v>
          </cell>
          <cell r="C484">
            <v>12</v>
          </cell>
          <cell r="D484" t="str">
            <v>זוג מפתחות לפתיחת גובים , לצורכי רכש / תחזוקה בלבד.</v>
          </cell>
          <cell r="E484">
            <v>1</v>
          </cell>
          <cell r="F484" t="str">
            <v>יחידה</v>
          </cell>
          <cell r="G484">
            <v>1000</v>
          </cell>
          <cell r="H484">
            <v>-450</v>
          </cell>
          <cell r="I484">
            <v>550</v>
          </cell>
          <cell r="J484">
            <v>0</v>
          </cell>
          <cell r="K484">
            <v>550</v>
          </cell>
          <cell r="L484">
            <v>550</v>
          </cell>
        </row>
        <row r="485">
          <cell r="B485">
            <v>1108</v>
          </cell>
          <cell r="C485">
            <v>12</v>
          </cell>
          <cell r="D485" t="str">
            <v>סט של מאה ברגי קיר עד גודל 65/4 (לפי הגדרת המשרד) בתצורה של ראש משושה/אוזן סגורה/פתוחה כולל דיבלים לקירות בטון/גבס (לצרכי רכש/תחזוקה)</v>
          </cell>
          <cell r="E485">
            <v>1</v>
          </cell>
          <cell r="F485" t="str">
            <v>סט</v>
          </cell>
          <cell r="G485">
            <v>10</v>
          </cell>
          <cell r="H485">
            <v>-4.5</v>
          </cell>
          <cell r="I485">
            <v>5.5</v>
          </cell>
          <cell r="J485">
            <v>0</v>
          </cell>
          <cell r="K485">
            <v>5.5</v>
          </cell>
          <cell r="L485">
            <v>5.5</v>
          </cell>
        </row>
        <row r="486">
          <cell r="B486">
            <v>1109</v>
          </cell>
          <cell r="C486">
            <v>12</v>
          </cell>
          <cell r="D486" t="str">
            <v>סט של 100 ברגים לתעלות פח - ברגי פטריה קודחים 8/0.5, בצבע אשר יוגדר ע"י הלקוח , לצורכי רכש / תחזוקה בלבד.</v>
          </cell>
          <cell r="E486">
            <v>1</v>
          </cell>
          <cell r="F486" t="str">
            <v>סט</v>
          </cell>
          <cell r="G486">
            <v>8</v>
          </cell>
          <cell r="H486">
            <v>-3.6</v>
          </cell>
          <cell r="I486">
            <v>4.4000000000000004</v>
          </cell>
          <cell r="J486">
            <v>0</v>
          </cell>
          <cell r="K486">
            <v>4.4000000000000004</v>
          </cell>
          <cell r="L486">
            <v>4.4000000000000004</v>
          </cell>
        </row>
        <row r="487">
          <cell r="B487">
            <v>1110</v>
          </cell>
          <cell r="C487">
            <v>12</v>
          </cell>
          <cell r="D487" t="str">
            <v>זוג מרחיקים לגונזולות, לצורכי רכש / תחזוקה בלבד.</v>
          </cell>
          <cell r="E487">
            <v>1</v>
          </cell>
          <cell r="F487" t="str">
            <v>זוג</v>
          </cell>
          <cell r="G487">
            <v>500</v>
          </cell>
          <cell r="H487">
            <v>-225</v>
          </cell>
          <cell r="I487">
            <v>275</v>
          </cell>
          <cell r="J487">
            <v>137.5</v>
          </cell>
          <cell r="K487">
            <v>412.5</v>
          </cell>
          <cell r="L487">
            <v>412.5</v>
          </cell>
        </row>
        <row r="488">
          <cell r="B488">
            <v>1111</v>
          </cell>
          <cell r="C488">
            <v>12</v>
          </cell>
          <cell r="D488" t="str">
            <v>סט של מאה שלות לחבור צנרת עד 2 צול, לצורכי רכש / תחזוקה בלבד.</v>
          </cell>
          <cell r="E488">
            <v>1</v>
          </cell>
          <cell r="F488" t="str">
            <v>סט</v>
          </cell>
          <cell r="G488">
            <v>166</v>
          </cell>
          <cell r="H488">
            <v>-74.7</v>
          </cell>
          <cell r="I488">
            <v>91.3</v>
          </cell>
          <cell r="J488">
            <v>0</v>
          </cell>
          <cell r="K488">
            <v>91.3</v>
          </cell>
          <cell r="L488">
            <v>91.3</v>
          </cell>
        </row>
        <row r="489">
          <cell r="B489">
            <v>1112</v>
          </cell>
          <cell r="C489">
            <v>12</v>
          </cell>
          <cell r="D489" t="str">
            <v>סט של עשר יחידות של הצפה לתעלת מתכת עד אורך 50 ס"מ כל אחת, לצורכי רכש / תחזוקה בלבד.</v>
          </cell>
          <cell r="E489">
            <v>1</v>
          </cell>
          <cell r="F489" t="str">
            <v>סט</v>
          </cell>
          <cell r="G489">
            <v>110</v>
          </cell>
          <cell r="H489">
            <v>-49.5</v>
          </cell>
          <cell r="I489">
            <v>60.5</v>
          </cell>
          <cell r="J489">
            <v>0</v>
          </cell>
          <cell r="K489">
            <v>60.5</v>
          </cell>
          <cell r="L489">
            <v>60.5</v>
          </cell>
        </row>
        <row r="490">
          <cell r="B490">
            <v>1113</v>
          </cell>
          <cell r="C490">
            <v>12</v>
          </cell>
          <cell r="D490" t="str">
            <v>שילוט לפסיסה  קרונה, לצורכי רכש / תחזוקה בלבד.</v>
          </cell>
          <cell r="E490">
            <v>1</v>
          </cell>
          <cell r="F490" t="str">
            <v>יחידה</v>
          </cell>
          <cell r="G490">
            <v>3</v>
          </cell>
          <cell r="H490">
            <v>-1.35</v>
          </cell>
          <cell r="I490">
            <v>1.65</v>
          </cell>
          <cell r="J490">
            <v>4.125</v>
          </cell>
          <cell r="K490">
            <v>5.7750000000000004</v>
          </cell>
          <cell r="L490">
            <v>5.7750000000000004</v>
          </cell>
        </row>
        <row r="491">
          <cell r="B491">
            <v>1114</v>
          </cell>
          <cell r="C491">
            <v>12</v>
          </cell>
          <cell r="D491" t="str">
            <v>מכשיר סימון סרט דביק מסוג PTOUCH. המכשיר יכלול את הערכה המלאה כולל תוכנה וחיבור למחשב., לצורכי רכש / תחזוקה בלבד.</v>
          </cell>
          <cell r="E491">
            <v>1</v>
          </cell>
          <cell r="F491" t="str">
            <v>סט</v>
          </cell>
          <cell r="G491">
            <v>1805</v>
          </cell>
          <cell r="H491">
            <v>-812.25</v>
          </cell>
          <cell r="I491">
            <v>992.75</v>
          </cell>
          <cell r="J491">
            <v>0</v>
          </cell>
          <cell r="K491">
            <v>992.75</v>
          </cell>
          <cell r="L491">
            <v>992.75</v>
          </cell>
        </row>
        <row r="492">
          <cell r="B492">
            <v>1115</v>
          </cell>
          <cell r="C492">
            <v>12</v>
          </cell>
          <cell r="D492" t="str">
            <v>מחסנית סרט למכשיר Ptouch בכל צבע, לצורכי רכש / תחזוקה בלבד.</v>
          </cell>
          <cell r="E492">
            <v>1</v>
          </cell>
          <cell r="F492" t="str">
            <v>יחידה</v>
          </cell>
          <cell r="G492">
            <v>159</v>
          </cell>
          <cell r="H492">
            <v>-71.55</v>
          </cell>
          <cell r="I492">
            <v>87.45</v>
          </cell>
          <cell r="J492">
            <v>0</v>
          </cell>
          <cell r="K492">
            <v>87.45</v>
          </cell>
          <cell r="L492">
            <v>87.45</v>
          </cell>
        </row>
        <row r="493">
          <cell r="B493">
            <v>1116</v>
          </cell>
          <cell r="C493">
            <v>12</v>
          </cell>
          <cell r="D493" t="str">
            <v>צינור שרשורי מסתלסל או מחורץ (עד 2" לפי הגדרת הלקוח) לסידור מגשרים בארונות  ועמדות עבודה , לצורכי רכש / תחזוקה בלבד.</v>
          </cell>
          <cell r="E493">
            <v>1</v>
          </cell>
          <cell r="F493" t="str">
            <v>מטר</v>
          </cell>
          <cell r="G493">
            <v>13</v>
          </cell>
          <cell r="H493">
            <v>-5.8500000000000005</v>
          </cell>
          <cell r="I493">
            <v>7.1499999999999995</v>
          </cell>
          <cell r="J493">
            <v>3.8500000000000005</v>
          </cell>
          <cell r="K493">
            <v>11</v>
          </cell>
          <cell r="L493">
            <v>11</v>
          </cell>
        </row>
        <row r="494">
          <cell r="B494">
            <v>1117</v>
          </cell>
          <cell r="C494">
            <v>12</v>
          </cell>
          <cell r="D494" t="str">
            <v>לוחץ למחברים קוואקסיאליים RG-58 ו-RG-59 ל-BNC/F. חב' AMP או שו"ע. לצורכי רכש / תחזוקה בלבד.</v>
          </cell>
          <cell r="E494">
            <v>1</v>
          </cell>
          <cell r="F494" t="str">
            <v>יחידה</v>
          </cell>
          <cell r="G494">
            <v>140</v>
          </cell>
          <cell r="H494">
            <v>-63</v>
          </cell>
          <cell r="I494">
            <v>77</v>
          </cell>
          <cell r="J494">
            <v>0</v>
          </cell>
          <cell r="K494">
            <v>77</v>
          </cell>
          <cell r="L494">
            <v>77</v>
          </cell>
        </row>
        <row r="495">
          <cell r="B495">
            <v>1118</v>
          </cell>
          <cell r="C495">
            <v>12</v>
          </cell>
          <cell r="D495" t="str">
            <v>שנאי 220V AC ל-3-12V DC כולל בורר מתח DC ובורר קוטביות, לצורכי רכש / תחזוקה בלבד.</v>
          </cell>
          <cell r="E495">
            <v>1</v>
          </cell>
          <cell r="F495" t="str">
            <v>יחידה</v>
          </cell>
          <cell r="G495">
            <v>40</v>
          </cell>
          <cell r="H495">
            <v>-18</v>
          </cell>
          <cell r="I495">
            <v>22</v>
          </cell>
          <cell r="J495">
            <v>0</v>
          </cell>
          <cell r="K495">
            <v>22</v>
          </cell>
          <cell r="L495">
            <v>22</v>
          </cell>
        </row>
        <row r="496">
          <cell r="B496">
            <v>1119</v>
          </cell>
          <cell r="C496">
            <v>12</v>
          </cell>
          <cell r="D496" t="str">
            <v>התקן KVM מ-1 ל-2. תומך ב-Audio, USB/PC , HD15,  גם בצד המחשבים וגם בצד המסוף (רזולוציה מקסימלית לפחות 1920x1440@60Hz). תומך DDC2B. גוף ה-KVM ממתכת. כולל ספק וכבלים נתיקים באורך עד 6 מ' לחיבור כל ההתקנים,  באורך ובתצורת חיבורים לפי הגדרת המזמין. מק"ט UMHA-</v>
          </cell>
          <cell r="E496">
            <v>1</v>
          </cell>
          <cell r="F496" t="str">
            <v>סט</v>
          </cell>
          <cell r="G496">
            <v>520</v>
          </cell>
          <cell r="H496">
            <v>-234</v>
          </cell>
          <cell r="I496">
            <v>286</v>
          </cell>
          <cell r="J496">
            <v>0</v>
          </cell>
          <cell r="K496">
            <v>286</v>
          </cell>
          <cell r="L496">
            <v>286</v>
          </cell>
        </row>
        <row r="497">
          <cell r="B497">
            <v>1120</v>
          </cell>
          <cell r="C497">
            <v>12</v>
          </cell>
          <cell r="D497" t="str">
            <v>התקן KVM מ-1 ל-4. תומך ב-Audio, USB/PC, HD15,  גם בצד המחשבים וגם בצד המסוף (רזולוציה מקסימלית לפחות 1920x1440@60Hz). תומך DDC2B. גוף ה-KVM ממתכת. כולל ספק וכבלים נתיקים באורך עד 6 מ' לחיבור כל ההתקנים,  באורך ובתצורת חיבורים לפי הגדרת המזמין. מק"ט UMHA-4</v>
          </cell>
          <cell r="E497">
            <v>1</v>
          </cell>
          <cell r="F497" t="str">
            <v>סט</v>
          </cell>
          <cell r="G497">
            <v>755</v>
          </cell>
          <cell r="H497">
            <v>-339.75</v>
          </cell>
          <cell r="I497">
            <v>415.25</v>
          </cell>
          <cell r="J497">
            <v>0</v>
          </cell>
          <cell r="K497">
            <v>415.25</v>
          </cell>
          <cell r="L497">
            <v>415.25</v>
          </cell>
        </row>
        <row r="498">
          <cell r="B498">
            <v>1121</v>
          </cell>
          <cell r="C498">
            <v>12</v>
          </cell>
          <cell r="D498" t="str">
            <v>מפצל( VGA ( splitter מ-1 ל- 2  או מ-1 ל-4 על פי הגדרת הלקוח- רוחב פס מינימלי  300MHz (בכבילה באורך מקסימלי לפחות 65 מ'), מק"ט VP200/400 של חב' KRAMER או מק"ט VSA-12/14 של חב' Rextron לצורכי רכש / תחזוקה בלבד</v>
          </cell>
          <cell r="E498">
            <v>1</v>
          </cell>
          <cell r="F498" t="str">
            <v>סט</v>
          </cell>
          <cell r="G498">
            <v>285</v>
          </cell>
          <cell r="H498">
            <v>-128.25</v>
          </cell>
          <cell r="I498">
            <v>156.75</v>
          </cell>
          <cell r="J498">
            <v>0</v>
          </cell>
          <cell r="K498">
            <v>156.75</v>
          </cell>
          <cell r="L498">
            <v>156.75</v>
          </cell>
        </row>
        <row r="499">
          <cell r="B499">
            <v>1122</v>
          </cell>
          <cell r="C499">
            <v>12</v>
          </cell>
          <cell r="D499" t="str">
            <v xml:space="preserve">  Fluke Networks LinkRunner-Pro-KIT                                 מכשיר לבדיקת נחושת לינק סטאטוס,אורך כבל,זיהוי פורט במתג ושליחת פינג כולל שמונה סיומות מספר,סוללות נטענות,מטען תיק ונרתיק נשיאה או שו"ע לצורכי רכש / תחזוקה בלבד                     </v>
          </cell>
          <cell r="E499">
            <v>1</v>
          </cell>
          <cell r="F499" t="str">
            <v>סט</v>
          </cell>
          <cell r="G499">
            <v>6167</v>
          </cell>
          <cell r="H499">
            <v>-2775.15</v>
          </cell>
          <cell r="I499">
            <v>3391.85</v>
          </cell>
          <cell r="J499">
            <v>0</v>
          </cell>
          <cell r="K499">
            <v>3391.85</v>
          </cell>
          <cell r="L499">
            <v>3391.85</v>
          </cell>
        </row>
        <row r="500">
          <cell r="B500">
            <v>1123</v>
          </cell>
          <cell r="C500">
            <v>12</v>
          </cell>
          <cell r="D500" t="str">
            <v xml:space="preserve">Fluke Networks  IntelliTone Toner &amp; Probe MT-8200-60A סט מכשירי משדר מקלט לגילוי וזיהוי כבלי נחושת RJ45, RJ11, Coax, טלפוניה וקרונה. זיהוי לינק אטרנט ומיפוי כבל אטרנט באמצעות לדים כולל כל הכבלים . או שו"ע לצורכי רכש / תחזוקה בלבד    </v>
          </cell>
          <cell r="E500">
            <v>1</v>
          </cell>
          <cell r="F500" t="str">
            <v>סט</v>
          </cell>
          <cell r="G500">
            <v>1364</v>
          </cell>
          <cell r="H500">
            <v>-613.80000000000007</v>
          </cell>
          <cell r="I500">
            <v>750.19999999999993</v>
          </cell>
          <cell r="J500">
            <v>0</v>
          </cell>
          <cell r="K500">
            <v>750.19999999999993</v>
          </cell>
          <cell r="L500">
            <v>750.19999999999993</v>
          </cell>
        </row>
        <row r="501">
          <cell r="B501">
            <v>1124</v>
          </cell>
          <cell r="C501">
            <v>12</v>
          </cell>
          <cell r="D501" t="str">
            <v>מכשיר לבדיקת טלפוניה הנד סט דגם ub-10, לצורכי רכש / תחזוקה בלבד.</v>
          </cell>
          <cell r="E501">
            <v>1</v>
          </cell>
          <cell r="F501" t="str">
            <v>סט</v>
          </cell>
          <cell r="G501">
            <v>300</v>
          </cell>
          <cell r="H501">
            <v>-135</v>
          </cell>
          <cell r="I501">
            <v>165</v>
          </cell>
          <cell r="J501">
            <v>0</v>
          </cell>
          <cell r="K501">
            <v>165</v>
          </cell>
          <cell r="L501">
            <v>165</v>
          </cell>
        </row>
        <row r="502">
          <cell r="B502">
            <v>1125</v>
          </cell>
          <cell r="C502">
            <v>12</v>
          </cell>
          <cell r="D502" t="str">
            <v>כבל VGA סיכוך משולש באורך  עד 15 מטר בתצורת זכר נקבה על פי דרישת הלקוח. פלגים יצוקים, מתכתיים מוזהבים 24K לפחות, פילטרים בקצוות הכבלים למניעת עיוותים והפרעות אלקטרומגנטיות, מוליכים OFC - נקיים מחמצן לפחות 99.96%. כדוגמת סדרת HQSS5177 של חב' HQ או שו"ע , ל</v>
          </cell>
          <cell r="E502">
            <v>1</v>
          </cell>
          <cell r="F502" t="str">
            <v>יחידה</v>
          </cell>
          <cell r="G502">
            <v>274.5</v>
          </cell>
          <cell r="H502">
            <v>-123.52500000000001</v>
          </cell>
          <cell r="I502">
            <v>150.97499999999999</v>
          </cell>
          <cell r="J502">
            <v>2.75</v>
          </cell>
          <cell r="K502">
            <v>153.72499999999999</v>
          </cell>
          <cell r="L502">
            <v>153.72499999999999</v>
          </cell>
        </row>
        <row r="503">
          <cell r="B503">
            <v>1126</v>
          </cell>
          <cell r="C503">
            <v>12</v>
          </cell>
          <cell r="D503" t="str">
            <v>סט מקדחים 6-10 מ"מ, לצורכי רכש / תחזוקה בלבד.</v>
          </cell>
          <cell r="E503">
            <v>1</v>
          </cell>
          <cell r="F503" t="str">
            <v>סט</v>
          </cell>
          <cell r="G503">
            <v>75</v>
          </cell>
          <cell r="H503">
            <v>-33.75</v>
          </cell>
          <cell r="I503">
            <v>41.25</v>
          </cell>
          <cell r="J503">
            <v>0</v>
          </cell>
          <cell r="K503">
            <v>41.25</v>
          </cell>
          <cell r="L503">
            <v>41.25</v>
          </cell>
        </row>
        <row r="504">
          <cell r="B504">
            <v>1127</v>
          </cell>
          <cell r="C504">
            <v>12</v>
          </cell>
          <cell r="D504" t="str">
            <v>סט ביטים למברגה, גרמני, לצורכי רכש / תחזוקה בלבד.</v>
          </cell>
          <cell r="E504">
            <v>1</v>
          </cell>
          <cell r="F504" t="str">
            <v>סט</v>
          </cell>
          <cell r="G504">
            <v>8</v>
          </cell>
          <cell r="H504">
            <v>-3.6</v>
          </cell>
          <cell r="I504">
            <v>4.4000000000000004</v>
          </cell>
          <cell r="J504">
            <v>0</v>
          </cell>
          <cell r="K504">
            <v>4.4000000000000004</v>
          </cell>
          <cell r="L504">
            <v>4.4000000000000004</v>
          </cell>
        </row>
        <row r="505">
          <cell r="B505">
            <v>1128</v>
          </cell>
          <cell r="C505">
            <v>12</v>
          </cell>
          <cell r="D505" t="str">
            <v>מקור אור אדום LED/LASER באורך גל בתחום 600-650nm, לזיהוי מיידי של נתק בסיבים וחיבורים אופטים, מתאים ל-MM/SM. מאפשר הזרקת סיגנל רציף או מהבהב. כולל סוללות ומתאמים שיאפשרו חיבור למחברים מסוג SC,ST,LC,FC. כדוגמת מק"ט VF-610 של חב' ODM או VFL של חב' LiveRage.</v>
          </cell>
          <cell r="E505">
            <v>1</v>
          </cell>
          <cell r="F505" t="str">
            <v>סט</v>
          </cell>
          <cell r="G505">
            <v>1526</v>
          </cell>
          <cell r="H505">
            <v>-686.7</v>
          </cell>
          <cell r="I505">
            <v>839.3</v>
          </cell>
          <cell r="J505">
            <v>0</v>
          </cell>
          <cell r="K505">
            <v>839.3</v>
          </cell>
          <cell r="L505">
            <v>839.3</v>
          </cell>
        </row>
      </sheetData>
      <sheetData sheetId="10" refreshError="1"/>
      <sheetData sheetId="11"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1"/>
  <sheetViews>
    <sheetView rightToLeft="1" zoomScale="120" zoomScaleNormal="120" workbookViewId="0">
      <pane xSplit="3" ySplit="1" topLeftCell="D2" activePane="bottomRight" state="frozen"/>
      <selection pane="bottomLeft" activeCell="A2" sqref="A2"/>
      <selection pane="topRight" activeCell="D1" sqref="D1"/>
      <selection pane="bottomRight" activeCell="D1" sqref="D1"/>
    </sheetView>
  </sheetViews>
  <sheetFormatPr defaultColWidth="8.94921875" defaultRowHeight="12.75" x14ac:dyDescent="0.15"/>
  <cols>
    <col min="1" max="1" width="7.4765625" style="2" customWidth="1"/>
    <col min="2" max="2" width="7.59765625" style="2" customWidth="1"/>
    <col min="3" max="3" width="54.0625" style="23" customWidth="1"/>
    <col min="4" max="4" width="8.94921875" style="2"/>
    <col min="5" max="5" width="8.94921875" style="4"/>
    <col min="6" max="6" width="9.8046875" style="4" bestFit="1" customWidth="1"/>
    <col min="7" max="7" width="10.41796875" style="4" customWidth="1"/>
    <col min="8" max="9" width="8.94921875" style="4"/>
    <col min="10" max="10" width="0" style="4" hidden="1" customWidth="1"/>
    <col min="11" max="11" width="0" style="2" hidden="1" customWidth="1"/>
    <col min="12" max="16384" width="8.94921875" style="2"/>
  </cols>
  <sheetData>
    <row r="1" spans="1:11" s="31" customFormat="1" ht="46.5" x14ac:dyDescent="0.15">
      <c r="A1" s="24" t="s">
        <v>0</v>
      </c>
      <c r="B1" s="25" t="s">
        <v>1</v>
      </c>
      <c r="C1" s="26" t="s">
        <v>2</v>
      </c>
      <c r="D1" s="24" t="s">
        <v>3</v>
      </c>
      <c r="E1" s="27" t="s">
        <v>4</v>
      </c>
      <c r="F1" s="27" t="s">
        <v>5</v>
      </c>
      <c r="G1" s="28" t="s">
        <v>6</v>
      </c>
      <c r="H1" s="28" t="s">
        <v>7</v>
      </c>
      <c r="I1" s="28" t="s">
        <v>8</v>
      </c>
      <c r="J1" s="29" t="s">
        <v>8</v>
      </c>
      <c r="K1" s="30" t="s">
        <v>9</v>
      </c>
    </row>
    <row r="2" spans="1:11" ht="58.5" x14ac:dyDescent="0.15">
      <c r="A2" s="12">
        <v>173</v>
      </c>
      <c r="B2" s="12">
        <v>4</v>
      </c>
      <c r="C2" s="21" t="s">
        <v>10</v>
      </c>
      <c r="D2" s="12" t="s">
        <v>3</v>
      </c>
      <c r="E2" s="13"/>
      <c r="F2" s="13"/>
      <c r="G2" s="14">
        <v>2300</v>
      </c>
      <c r="H2" s="14">
        <v>200</v>
      </c>
      <c r="I2" s="15">
        <f>+H2+G2</f>
        <v>2500</v>
      </c>
      <c r="J2" s="3">
        <v>2500</v>
      </c>
      <c r="K2" s="5">
        <f>+J2-I2</f>
        <v>0</v>
      </c>
    </row>
    <row r="3" spans="1:11" ht="46.5" x14ac:dyDescent="0.15">
      <c r="A3" s="12">
        <v>272</v>
      </c>
      <c r="B3" s="12">
        <v>6</v>
      </c>
      <c r="C3" s="21" t="s">
        <v>11</v>
      </c>
      <c r="D3" s="12" t="s">
        <v>12</v>
      </c>
      <c r="E3" s="13"/>
      <c r="F3" s="13"/>
      <c r="G3" s="14">
        <v>30</v>
      </c>
      <c r="H3" s="14">
        <v>77</v>
      </c>
      <c r="I3" s="15">
        <f t="shared" ref="I3:I66" si="0">+H3+G3</f>
        <v>107</v>
      </c>
      <c r="J3" s="3">
        <v>107</v>
      </c>
      <c r="K3" s="5">
        <f t="shared" ref="K3:K66" si="1">+J3-I3</f>
        <v>0</v>
      </c>
    </row>
    <row r="4" spans="1:11" ht="58.5" x14ac:dyDescent="0.15">
      <c r="A4" s="12">
        <v>273</v>
      </c>
      <c r="B4" s="12">
        <v>6</v>
      </c>
      <c r="C4" s="21" t="s">
        <v>13</v>
      </c>
      <c r="D4" s="12" t="s">
        <v>12</v>
      </c>
      <c r="E4" s="13"/>
      <c r="F4" s="13"/>
      <c r="G4" s="14">
        <v>30</v>
      </c>
      <c r="H4" s="14">
        <v>90</v>
      </c>
      <c r="I4" s="15">
        <f t="shared" si="0"/>
        <v>120</v>
      </c>
      <c r="J4" s="3">
        <v>120</v>
      </c>
      <c r="K4" s="5">
        <f t="shared" si="1"/>
        <v>0</v>
      </c>
    </row>
    <row r="5" spans="1:11" ht="35.25" x14ac:dyDescent="0.15">
      <c r="A5" s="12">
        <v>280</v>
      </c>
      <c r="B5" s="12">
        <v>6</v>
      </c>
      <c r="C5" s="21" t="s">
        <v>14</v>
      </c>
      <c r="D5" s="12" t="s">
        <v>12</v>
      </c>
      <c r="E5" s="13"/>
      <c r="F5" s="13"/>
      <c r="G5" s="14">
        <v>16</v>
      </c>
      <c r="H5" s="14">
        <v>3.5</v>
      </c>
      <c r="I5" s="15">
        <f t="shared" si="0"/>
        <v>19.5</v>
      </c>
      <c r="J5" s="3">
        <v>19.5</v>
      </c>
      <c r="K5" s="5">
        <f t="shared" si="1"/>
        <v>0</v>
      </c>
    </row>
    <row r="6" spans="1:11" ht="35.25" x14ac:dyDescent="0.15">
      <c r="A6" s="12">
        <v>283</v>
      </c>
      <c r="B6" s="12">
        <v>6</v>
      </c>
      <c r="C6" s="21" t="s">
        <v>15</v>
      </c>
      <c r="D6" s="12" t="s">
        <v>12</v>
      </c>
      <c r="E6" s="13"/>
      <c r="F6" s="13"/>
      <c r="G6" s="14">
        <v>17</v>
      </c>
      <c r="H6" s="14">
        <v>3</v>
      </c>
      <c r="I6" s="15">
        <f t="shared" si="0"/>
        <v>20</v>
      </c>
      <c r="J6" s="3">
        <v>20</v>
      </c>
      <c r="K6" s="5">
        <f t="shared" si="1"/>
        <v>0</v>
      </c>
    </row>
    <row r="7" spans="1:11" ht="81" x14ac:dyDescent="0.15">
      <c r="A7" s="12">
        <v>298</v>
      </c>
      <c r="B7" s="12">
        <v>6</v>
      </c>
      <c r="C7" s="21" t="s">
        <v>16</v>
      </c>
      <c r="D7" s="12" t="s">
        <v>17</v>
      </c>
      <c r="E7" s="13"/>
      <c r="F7" s="13"/>
      <c r="G7" s="14">
        <v>5000</v>
      </c>
      <c r="H7" s="14">
        <v>2200</v>
      </c>
      <c r="I7" s="15">
        <f t="shared" si="0"/>
        <v>7200</v>
      </c>
      <c r="J7" s="3">
        <v>7200</v>
      </c>
      <c r="K7" s="5">
        <f t="shared" si="1"/>
        <v>0</v>
      </c>
    </row>
    <row r="8" spans="1:11" ht="35.25" x14ac:dyDescent="0.15">
      <c r="A8" s="12">
        <v>318</v>
      </c>
      <c r="B8" s="12">
        <v>7</v>
      </c>
      <c r="C8" s="21" t="s">
        <v>18</v>
      </c>
      <c r="D8" s="12" t="s">
        <v>12</v>
      </c>
      <c r="E8" s="13"/>
      <c r="F8" s="13"/>
      <c r="G8" s="16">
        <v>30</v>
      </c>
      <c r="H8" s="16">
        <v>25</v>
      </c>
      <c r="I8" s="15">
        <f t="shared" si="0"/>
        <v>55</v>
      </c>
      <c r="J8" s="3">
        <v>55</v>
      </c>
      <c r="K8" s="5">
        <f t="shared" si="1"/>
        <v>0</v>
      </c>
    </row>
    <row r="9" spans="1:11" ht="35.25" x14ac:dyDescent="0.15">
      <c r="A9" s="12" t="s">
        <v>19</v>
      </c>
      <c r="B9" s="12">
        <v>7</v>
      </c>
      <c r="C9" s="21" t="s">
        <v>20</v>
      </c>
      <c r="D9" s="12" t="s">
        <v>3</v>
      </c>
      <c r="E9" s="13"/>
      <c r="F9" s="13"/>
      <c r="G9" s="14">
        <v>75</v>
      </c>
      <c r="H9" s="14">
        <v>15</v>
      </c>
      <c r="I9" s="15">
        <f t="shared" si="0"/>
        <v>90</v>
      </c>
      <c r="J9" s="3">
        <v>90</v>
      </c>
      <c r="K9" s="5">
        <f t="shared" si="1"/>
        <v>0</v>
      </c>
    </row>
    <row r="10" spans="1:11" ht="35.25" x14ac:dyDescent="0.15">
      <c r="A10" s="12">
        <v>319</v>
      </c>
      <c r="B10" s="12">
        <v>7</v>
      </c>
      <c r="C10" s="21" t="s">
        <v>21</v>
      </c>
      <c r="D10" s="12" t="s">
        <v>12</v>
      </c>
      <c r="E10" s="13"/>
      <c r="F10" s="13"/>
      <c r="G10" s="16">
        <v>31</v>
      </c>
      <c r="H10" s="16">
        <v>27</v>
      </c>
      <c r="I10" s="15">
        <f t="shared" si="0"/>
        <v>58</v>
      </c>
      <c r="J10" s="3">
        <v>58</v>
      </c>
      <c r="K10" s="5">
        <f t="shared" si="1"/>
        <v>0</v>
      </c>
    </row>
    <row r="11" spans="1:11" ht="46.5" x14ac:dyDescent="0.15">
      <c r="A11" s="12" t="s">
        <v>22</v>
      </c>
      <c r="B11" s="12">
        <v>7</v>
      </c>
      <c r="C11" s="21" t="s">
        <v>23</v>
      </c>
      <c r="D11" s="12" t="s">
        <v>3</v>
      </c>
      <c r="E11" s="13"/>
      <c r="F11" s="13"/>
      <c r="G11" s="14">
        <v>135</v>
      </c>
      <c r="H11" s="14">
        <v>15</v>
      </c>
      <c r="I11" s="15">
        <f t="shared" si="0"/>
        <v>150</v>
      </c>
      <c r="J11" s="3">
        <v>150</v>
      </c>
      <c r="K11" s="5">
        <f t="shared" si="1"/>
        <v>0</v>
      </c>
    </row>
    <row r="12" spans="1:11" ht="46.5" x14ac:dyDescent="0.15">
      <c r="A12" s="12">
        <v>320</v>
      </c>
      <c r="B12" s="12">
        <v>7</v>
      </c>
      <c r="C12" s="21" t="s">
        <v>24</v>
      </c>
      <c r="D12" s="12" t="s">
        <v>12</v>
      </c>
      <c r="E12" s="13"/>
      <c r="F12" s="13"/>
      <c r="G12" s="16">
        <v>26</v>
      </c>
      <c r="H12" s="16">
        <v>34</v>
      </c>
      <c r="I12" s="15">
        <f t="shared" si="0"/>
        <v>60</v>
      </c>
      <c r="J12" s="3">
        <v>60</v>
      </c>
      <c r="K12" s="5">
        <f t="shared" si="1"/>
        <v>0</v>
      </c>
    </row>
    <row r="13" spans="1:11" ht="46.5" x14ac:dyDescent="0.15">
      <c r="A13" s="12" t="s">
        <v>25</v>
      </c>
      <c r="B13" s="12">
        <v>7</v>
      </c>
      <c r="C13" s="21" t="s">
        <v>26</v>
      </c>
      <c r="D13" s="12" t="s">
        <v>3</v>
      </c>
      <c r="E13" s="13"/>
      <c r="F13" s="13"/>
      <c r="G13" s="14">
        <v>15</v>
      </c>
      <c r="H13" s="14">
        <v>10</v>
      </c>
      <c r="I13" s="15">
        <f t="shared" si="0"/>
        <v>25</v>
      </c>
      <c r="J13" s="3">
        <v>25</v>
      </c>
      <c r="K13" s="5">
        <f t="shared" si="1"/>
        <v>0</v>
      </c>
    </row>
    <row r="14" spans="1:11" ht="46.5" x14ac:dyDescent="0.15">
      <c r="A14" s="12">
        <v>332</v>
      </c>
      <c r="B14" s="12">
        <v>7</v>
      </c>
      <c r="C14" s="21" t="s">
        <v>27</v>
      </c>
      <c r="D14" s="12" t="s">
        <v>12</v>
      </c>
      <c r="E14" s="13"/>
      <c r="F14" s="13"/>
      <c r="G14" s="16">
        <v>20</v>
      </c>
      <c r="H14" s="16">
        <v>15</v>
      </c>
      <c r="I14" s="15">
        <f t="shared" si="0"/>
        <v>35</v>
      </c>
      <c r="J14" s="3">
        <v>35</v>
      </c>
      <c r="K14" s="5">
        <f t="shared" si="1"/>
        <v>0</v>
      </c>
    </row>
    <row r="15" spans="1:11" ht="69.75" x14ac:dyDescent="0.15">
      <c r="A15" s="12">
        <v>432</v>
      </c>
      <c r="B15" s="12">
        <v>10</v>
      </c>
      <c r="C15" s="21" t="s">
        <v>28</v>
      </c>
      <c r="D15" s="12" t="s">
        <v>3</v>
      </c>
      <c r="E15" s="13"/>
      <c r="F15" s="13"/>
      <c r="G15" s="16"/>
      <c r="H15" s="16">
        <v>58</v>
      </c>
      <c r="I15" s="15">
        <f t="shared" si="0"/>
        <v>58</v>
      </c>
      <c r="J15" s="3">
        <v>58</v>
      </c>
      <c r="K15" s="5">
        <f t="shared" si="1"/>
        <v>0</v>
      </c>
    </row>
    <row r="16" spans="1:11" x14ac:dyDescent="0.15">
      <c r="A16" s="12">
        <v>498</v>
      </c>
      <c r="B16" s="12">
        <v>11</v>
      </c>
      <c r="C16" s="21" t="s">
        <v>29</v>
      </c>
      <c r="D16" s="12" t="s">
        <v>3</v>
      </c>
      <c r="E16" s="13"/>
      <c r="F16" s="13"/>
      <c r="G16" s="14">
        <v>1300</v>
      </c>
      <c r="H16" s="14"/>
      <c r="I16" s="15">
        <f t="shared" si="0"/>
        <v>1300</v>
      </c>
      <c r="J16" s="3">
        <v>1300</v>
      </c>
      <c r="K16" s="5">
        <f t="shared" si="1"/>
        <v>0</v>
      </c>
    </row>
    <row r="17" spans="1:11" ht="24" x14ac:dyDescent="0.15">
      <c r="A17" s="12" t="s">
        <v>30</v>
      </c>
      <c r="B17" s="12">
        <v>11</v>
      </c>
      <c r="C17" s="21" t="s">
        <v>31</v>
      </c>
      <c r="D17" s="12" t="s">
        <v>3</v>
      </c>
      <c r="E17" s="13"/>
      <c r="F17" s="13"/>
      <c r="G17" s="14">
        <v>500</v>
      </c>
      <c r="H17" s="14"/>
      <c r="I17" s="15">
        <f t="shared" si="0"/>
        <v>500</v>
      </c>
      <c r="J17" s="3">
        <v>500</v>
      </c>
      <c r="K17" s="5">
        <f t="shared" si="1"/>
        <v>0</v>
      </c>
    </row>
    <row r="18" spans="1:11" ht="46.5" x14ac:dyDescent="0.15">
      <c r="A18" s="12">
        <v>1</v>
      </c>
      <c r="B18" s="17">
        <v>1</v>
      </c>
      <c r="C18" s="21" t="s">
        <v>32</v>
      </c>
      <c r="D18" s="12" t="s">
        <v>12</v>
      </c>
      <c r="E18" s="13">
        <v>1.91</v>
      </c>
      <c r="F18" s="15">
        <v>1.9100000000000001E-4</v>
      </c>
      <c r="G18" s="18">
        <f>+F18+E18</f>
        <v>1.910191</v>
      </c>
      <c r="H18" s="18">
        <v>2</v>
      </c>
      <c r="I18" s="15">
        <f t="shared" si="0"/>
        <v>3.9101910000000002</v>
      </c>
      <c r="J18" s="3">
        <v>3.9101910000000002</v>
      </c>
      <c r="K18" s="5">
        <f t="shared" si="1"/>
        <v>0</v>
      </c>
    </row>
    <row r="19" spans="1:11" ht="46.5" x14ac:dyDescent="0.15">
      <c r="A19" s="12">
        <v>2</v>
      </c>
      <c r="B19" s="17">
        <v>1</v>
      </c>
      <c r="C19" s="21" t="s">
        <v>33</v>
      </c>
      <c r="D19" s="12" t="s">
        <v>12</v>
      </c>
      <c r="E19" s="13">
        <v>3.17</v>
      </c>
      <c r="F19" s="15">
        <v>3.1700000000000001E-4</v>
      </c>
      <c r="G19" s="18">
        <f t="shared" ref="G19:G82" si="2">+F19+E19</f>
        <v>3.1703169999999998</v>
      </c>
      <c r="H19" s="18">
        <v>2</v>
      </c>
      <c r="I19" s="15">
        <f t="shared" si="0"/>
        <v>5.1703169999999998</v>
      </c>
      <c r="J19" s="3">
        <v>5.1703169999999998</v>
      </c>
      <c r="K19" s="5">
        <f t="shared" si="1"/>
        <v>0</v>
      </c>
    </row>
    <row r="20" spans="1:11" ht="46.5" x14ac:dyDescent="0.15">
      <c r="A20" s="12">
        <v>3</v>
      </c>
      <c r="B20" s="17">
        <v>1</v>
      </c>
      <c r="C20" s="21" t="s">
        <v>34</v>
      </c>
      <c r="D20" s="12" t="s">
        <v>12</v>
      </c>
      <c r="E20" s="13">
        <v>2.4500000000000002</v>
      </c>
      <c r="F20" s="15">
        <v>2.4500000000000005E-4</v>
      </c>
      <c r="G20" s="18">
        <f t="shared" si="2"/>
        <v>2.4502450000000002</v>
      </c>
      <c r="H20" s="18">
        <v>2</v>
      </c>
      <c r="I20" s="15">
        <f t="shared" si="0"/>
        <v>4.4502450000000007</v>
      </c>
      <c r="J20" s="3">
        <v>4.4502450000000007</v>
      </c>
      <c r="K20" s="5">
        <f t="shared" si="1"/>
        <v>0</v>
      </c>
    </row>
    <row r="21" spans="1:11" ht="46.5" x14ac:dyDescent="0.15">
      <c r="A21" s="12">
        <v>4</v>
      </c>
      <c r="B21" s="17">
        <v>1</v>
      </c>
      <c r="C21" s="21" t="s">
        <v>35</v>
      </c>
      <c r="D21" s="12" t="s">
        <v>12</v>
      </c>
      <c r="E21" s="13">
        <v>1.66</v>
      </c>
      <c r="F21" s="15">
        <v>1.66E-4</v>
      </c>
      <c r="G21" s="18">
        <f t="shared" si="2"/>
        <v>1.660166</v>
      </c>
      <c r="H21" s="18">
        <v>2</v>
      </c>
      <c r="I21" s="15">
        <f t="shared" si="0"/>
        <v>3.6601660000000003</v>
      </c>
      <c r="J21" s="3">
        <v>3.6601660000000003</v>
      </c>
      <c r="K21" s="5">
        <f t="shared" si="1"/>
        <v>0</v>
      </c>
    </row>
    <row r="22" spans="1:11" ht="58.5" x14ac:dyDescent="0.15">
      <c r="A22" s="12">
        <v>5</v>
      </c>
      <c r="B22" s="17">
        <v>1</v>
      </c>
      <c r="C22" s="21" t="s">
        <v>36</v>
      </c>
      <c r="D22" s="12" t="s">
        <v>12</v>
      </c>
      <c r="E22" s="13">
        <v>2.58</v>
      </c>
      <c r="F22" s="15">
        <v>2.5800000000000004E-4</v>
      </c>
      <c r="G22" s="18">
        <f t="shared" si="2"/>
        <v>2.5802580000000002</v>
      </c>
      <c r="H22" s="18">
        <v>2</v>
      </c>
      <c r="I22" s="15">
        <f t="shared" si="0"/>
        <v>4.5802580000000006</v>
      </c>
      <c r="J22" s="3">
        <v>4.5802580000000006</v>
      </c>
      <c r="K22" s="5">
        <f t="shared" si="1"/>
        <v>0</v>
      </c>
    </row>
    <row r="23" spans="1:11" ht="58.5" x14ac:dyDescent="0.15">
      <c r="A23" s="12">
        <v>6</v>
      </c>
      <c r="B23" s="17">
        <v>1</v>
      </c>
      <c r="C23" s="21" t="s">
        <v>37</v>
      </c>
      <c r="D23" s="12" t="s">
        <v>12</v>
      </c>
      <c r="E23" s="13">
        <v>3.67</v>
      </c>
      <c r="F23" s="15">
        <v>3.6700000000000003E-4</v>
      </c>
      <c r="G23" s="18">
        <f t="shared" si="2"/>
        <v>3.6703669999999997</v>
      </c>
      <c r="H23" s="18">
        <v>2</v>
      </c>
      <c r="I23" s="15">
        <f t="shared" si="0"/>
        <v>5.6703669999999997</v>
      </c>
      <c r="J23" s="3">
        <v>5.6703669999999997</v>
      </c>
      <c r="K23" s="5">
        <f t="shared" si="1"/>
        <v>0</v>
      </c>
    </row>
    <row r="24" spans="1:11" ht="58.5" x14ac:dyDescent="0.15">
      <c r="A24" s="12">
        <v>7</v>
      </c>
      <c r="B24" s="17">
        <v>1</v>
      </c>
      <c r="C24" s="21" t="s">
        <v>38</v>
      </c>
      <c r="D24" s="12" t="s">
        <v>12</v>
      </c>
      <c r="E24" s="13">
        <v>2.0699999999999998</v>
      </c>
      <c r="F24" s="15">
        <v>2.0699999999999999E-4</v>
      </c>
      <c r="G24" s="18">
        <f t="shared" si="2"/>
        <v>2.0702069999999999</v>
      </c>
      <c r="H24" s="18">
        <v>2</v>
      </c>
      <c r="I24" s="15">
        <f t="shared" si="0"/>
        <v>4.0702069999999999</v>
      </c>
      <c r="J24" s="3">
        <v>4.0702069999999999</v>
      </c>
      <c r="K24" s="5">
        <f t="shared" si="1"/>
        <v>0</v>
      </c>
    </row>
    <row r="25" spans="1:11" ht="35.25" x14ac:dyDescent="0.15">
      <c r="A25" s="12">
        <v>8</v>
      </c>
      <c r="B25" s="17">
        <v>1</v>
      </c>
      <c r="C25" s="21" t="s">
        <v>39</v>
      </c>
      <c r="D25" s="12" t="s">
        <v>12</v>
      </c>
      <c r="E25" s="13">
        <v>0.86</v>
      </c>
      <c r="F25" s="15">
        <v>8.6000000000000003E-5</v>
      </c>
      <c r="G25" s="18">
        <f t="shared" si="2"/>
        <v>0.86008600000000002</v>
      </c>
      <c r="H25" s="18">
        <v>0.12</v>
      </c>
      <c r="I25" s="15">
        <f t="shared" si="0"/>
        <v>0.98008600000000001</v>
      </c>
      <c r="J25" s="3">
        <v>0.98008600000000001</v>
      </c>
      <c r="K25" s="5">
        <f t="shared" si="1"/>
        <v>0</v>
      </c>
    </row>
    <row r="26" spans="1:11" ht="35.25" x14ac:dyDescent="0.15">
      <c r="A26" s="12">
        <v>9</v>
      </c>
      <c r="B26" s="17">
        <v>1</v>
      </c>
      <c r="C26" s="21" t="s">
        <v>40</v>
      </c>
      <c r="D26" s="12" t="s">
        <v>12</v>
      </c>
      <c r="E26" s="13">
        <v>1.72</v>
      </c>
      <c r="F26" s="15">
        <v>1.7200000000000001E-4</v>
      </c>
      <c r="G26" s="18">
        <f t="shared" si="2"/>
        <v>1.720172</v>
      </c>
      <c r="H26" s="18">
        <v>0.12</v>
      </c>
      <c r="I26" s="15">
        <f t="shared" si="0"/>
        <v>1.8401719999999999</v>
      </c>
      <c r="J26" s="3">
        <v>1.8401719999999999</v>
      </c>
      <c r="K26" s="5">
        <f t="shared" si="1"/>
        <v>0</v>
      </c>
    </row>
    <row r="27" spans="1:11" ht="35.25" x14ac:dyDescent="0.15">
      <c r="A27" s="12">
        <v>10</v>
      </c>
      <c r="B27" s="17">
        <v>1</v>
      </c>
      <c r="C27" s="21" t="s">
        <v>41</v>
      </c>
      <c r="D27" s="12" t="s">
        <v>12</v>
      </c>
      <c r="E27" s="13">
        <v>1.35</v>
      </c>
      <c r="F27" s="15">
        <v>1.3500000000000003E-4</v>
      </c>
      <c r="G27" s="18">
        <f t="shared" si="2"/>
        <v>1.3501350000000001</v>
      </c>
      <c r="H27" s="18">
        <v>0.12</v>
      </c>
      <c r="I27" s="15">
        <f t="shared" si="0"/>
        <v>1.470135</v>
      </c>
      <c r="J27" s="3">
        <v>1.470135</v>
      </c>
      <c r="K27" s="5">
        <f t="shared" si="1"/>
        <v>0</v>
      </c>
    </row>
    <row r="28" spans="1:11" ht="46.5" x14ac:dyDescent="0.15">
      <c r="A28" s="12">
        <v>11</v>
      </c>
      <c r="B28" s="17">
        <v>1</v>
      </c>
      <c r="C28" s="21" t="s">
        <v>42</v>
      </c>
      <c r="D28" s="12" t="s">
        <v>12</v>
      </c>
      <c r="E28" s="13">
        <v>0.37</v>
      </c>
      <c r="F28" s="15">
        <v>3.6999999999999998E-5</v>
      </c>
      <c r="G28" s="18">
        <f t="shared" si="2"/>
        <v>0.370037</v>
      </c>
      <c r="H28" s="18">
        <v>0.12</v>
      </c>
      <c r="I28" s="15">
        <f t="shared" si="0"/>
        <v>0.490037</v>
      </c>
      <c r="J28" s="3">
        <v>0.490037</v>
      </c>
      <c r="K28" s="5">
        <f t="shared" si="1"/>
        <v>0</v>
      </c>
    </row>
    <row r="29" spans="1:11" ht="35.25" x14ac:dyDescent="0.15">
      <c r="A29" s="12">
        <v>12</v>
      </c>
      <c r="B29" s="17">
        <v>1</v>
      </c>
      <c r="C29" s="21" t="s">
        <v>43</v>
      </c>
      <c r="D29" s="12" t="s">
        <v>12</v>
      </c>
      <c r="E29" s="13">
        <v>3.35</v>
      </c>
      <c r="F29" s="15">
        <v>3.3500000000000001E-4</v>
      </c>
      <c r="G29" s="18">
        <f t="shared" si="2"/>
        <v>3.3503350000000003</v>
      </c>
      <c r="H29" s="18">
        <v>2.99</v>
      </c>
      <c r="I29" s="15">
        <f t="shared" si="0"/>
        <v>6.3403350000000005</v>
      </c>
      <c r="J29" s="3">
        <v>6.3403350000000005</v>
      </c>
      <c r="K29" s="5">
        <f t="shared" si="1"/>
        <v>0</v>
      </c>
    </row>
    <row r="30" spans="1:11" ht="46.5" x14ac:dyDescent="0.15">
      <c r="A30" s="12">
        <v>13</v>
      </c>
      <c r="B30" s="17">
        <v>1</v>
      </c>
      <c r="C30" s="21" t="s">
        <v>44</v>
      </c>
      <c r="D30" s="12" t="s">
        <v>12</v>
      </c>
      <c r="E30" s="13">
        <v>6.67</v>
      </c>
      <c r="F30" s="15">
        <v>6.6700000000000006E-4</v>
      </c>
      <c r="G30" s="18">
        <f t="shared" si="2"/>
        <v>6.6706669999999999</v>
      </c>
      <c r="H30" s="18">
        <v>0.5</v>
      </c>
      <c r="I30" s="15">
        <f t="shared" si="0"/>
        <v>7.1706669999999999</v>
      </c>
      <c r="J30" s="3">
        <v>7.1706669999999999</v>
      </c>
      <c r="K30" s="5">
        <f t="shared" si="1"/>
        <v>0</v>
      </c>
    </row>
    <row r="31" spans="1:11" ht="46.5" x14ac:dyDescent="0.15">
      <c r="A31" s="12">
        <v>14</v>
      </c>
      <c r="B31" s="17">
        <v>1</v>
      </c>
      <c r="C31" s="21" t="s">
        <v>45</v>
      </c>
      <c r="D31" s="12" t="s">
        <v>12</v>
      </c>
      <c r="E31" s="13">
        <v>4.1900000000000004</v>
      </c>
      <c r="F31" s="15">
        <v>4.1900000000000005E-4</v>
      </c>
      <c r="G31" s="18">
        <f t="shared" si="2"/>
        <v>4.1904190000000003</v>
      </c>
      <c r="H31" s="18">
        <v>2</v>
      </c>
      <c r="I31" s="15">
        <f t="shared" si="0"/>
        <v>6.1904190000000003</v>
      </c>
      <c r="J31" s="3">
        <v>6.1904190000000003</v>
      </c>
      <c r="K31" s="5">
        <f t="shared" si="1"/>
        <v>0</v>
      </c>
    </row>
    <row r="32" spans="1:11" ht="46.5" x14ac:dyDescent="0.15">
      <c r="A32" s="12">
        <v>15</v>
      </c>
      <c r="B32" s="17">
        <v>1</v>
      </c>
      <c r="C32" s="21" t="s">
        <v>46</v>
      </c>
      <c r="D32" s="12" t="s">
        <v>12</v>
      </c>
      <c r="E32" s="13">
        <v>2.69</v>
      </c>
      <c r="F32" s="15">
        <v>2.6900000000000003E-4</v>
      </c>
      <c r="G32" s="18">
        <f t="shared" si="2"/>
        <v>2.6902689999999998</v>
      </c>
      <c r="H32" s="18">
        <v>2.99</v>
      </c>
      <c r="I32" s="15">
        <f t="shared" si="0"/>
        <v>5.680269</v>
      </c>
      <c r="J32" s="3">
        <v>5.680269</v>
      </c>
      <c r="K32" s="5">
        <f t="shared" si="1"/>
        <v>0</v>
      </c>
    </row>
    <row r="33" spans="1:11" ht="58.5" x14ac:dyDescent="0.15">
      <c r="A33" s="12">
        <v>16</v>
      </c>
      <c r="B33" s="17">
        <v>1</v>
      </c>
      <c r="C33" s="21" t="s">
        <v>47</v>
      </c>
      <c r="D33" s="12" t="s">
        <v>12</v>
      </c>
      <c r="E33" s="13">
        <v>4.55</v>
      </c>
      <c r="F33" s="15">
        <v>4.55E-4</v>
      </c>
      <c r="G33" s="18">
        <f t="shared" si="2"/>
        <v>4.5504549999999995</v>
      </c>
      <c r="H33" s="18">
        <v>2.81</v>
      </c>
      <c r="I33" s="15">
        <f t="shared" si="0"/>
        <v>7.360455</v>
      </c>
      <c r="J33" s="3">
        <v>7.360455</v>
      </c>
      <c r="K33" s="5">
        <f t="shared" si="1"/>
        <v>0</v>
      </c>
    </row>
    <row r="34" spans="1:11" ht="58.5" x14ac:dyDescent="0.15">
      <c r="A34" s="12">
        <v>17</v>
      </c>
      <c r="B34" s="17">
        <v>1</v>
      </c>
      <c r="C34" s="21" t="s">
        <v>48</v>
      </c>
      <c r="D34" s="12" t="s">
        <v>12</v>
      </c>
      <c r="E34" s="13">
        <v>7.69</v>
      </c>
      <c r="F34" s="15">
        <v>7.6900000000000004E-4</v>
      </c>
      <c r="G34" s="18">
        <f t="shared" si="2"/>
        <v>7.6907690000000004</v>
      </c>
      <c r="H34" s="18">
        <v>2.81</v>
      </c>
      <c r="I34" s="15">
        <f t="shared" si="0"/>
        <v>10.500769</v>
      </c>
      <c r="J34" s="3">
        <v>10.500769</v>
      </c>
      <c r="K34" s="5">
        <f t="shared" si="1"/>
        <v>0</v>
      </c>
    </row>
    <row r="35" spans="1:11" ht="58.5" x14ac:dyDescent="0.15">
      <c r="A35" s="12">
        <v>18</v>
      </c>
      <c r="B35" s="17">
        <v>1</v>
      </c>
      <c r="C35" s="21" t="s">
        <v>49</v>
      </c>
      <c r="D35" s="12" t="s">
        <v>12</v>
      </c>
      <c r="E35" s="13">
        <v>5.44</v>
      </c>
      <c r="F35" s="15">
        <v>5.440000000000001E-4</v>
      </c>
      <c r="G35" s="18">
        <f t="shared" si="2"/>
        <v>5.440544</v>
      </c>
      <c r="H35" s="18">
        <v>1.05</v>
      </c>
      <c r="I35" s="15">
        <f t="shared" si="0"/>
        <v>6.4905439999999999</v>
      </c>
      <c r="J35" s="3">
        <v>6.4905439999999999</v>
      </c>
      <c r="K35" s="5">
        <f t="shared" si="1"/>
        <v>0</v>
      </c>
    </row>
    <row r="36" spans="1:11" ht="46.5" x14ac:dyDescent="0.15">
      <c r="A36" s="12">
        <v>19</v>
      </c>
      <c r="B36" s="17">
        <v>1</v>
      </c>
      <c r="C36" s="21" t="s">
        <v>50</v>
      </c>
      <c r="D36" s="12" t="s">
        <v>12</v>
      </c>
      <c r="E36" s="13">
        <v>2.09</v>
      </c>
      <c r="F36" s="15">
        <v>2.0899999999999998E-4</v>
      </c>
      <c r="G36" s="18">
        <f t="shared" si="2"/>
        <v>2.0902089999999998</v>
      </c>
      <c r="H36" s="18">
        <v>0.45</v>
      </c>
      <c r="I36" s="15">
        <f t="shared" si="0"/>
        <v>2.5402089999999999</v>
      </c>
      <c r="J36" s="3">
        <v>2.5402089999999999</v>
      </c>
      <c r="K36" s="5">
        <f t="shared" si="1"/>
        <v>0</v>
      </c>
    </row>
    <row r="37" spans="1:11" ht="46.5" x14ac:dyDescent="0.15">
      <c r="A37" s="12">
        <v>20</v>
      </c>
      <c r="B37" s="17">
        <v>1</v>
      </c>
      <c r="C37" s="21" t="s">
        <v>51</v>
      </c>
      <c r="D37" s="12" t="s">
        <v>12</v>
      </c>
      <c r="E37" s="13">
        <v>5.29</v>
      </c>
      <c r="F37" s="15">
        <v>5.2900000000000006E-4</v>
      </c>
      <c r="G37" s="18">
        <f t="shared" si="2"/>
        <v>5.2905290000000003</v>
      </c>
      <c r="H37" s="18">
        <v>0.12</v>
      </c>
      <c r="I37" s="15">
        <f t="shared" si="0"/>
        <v>5.4105290000000004</v>
      </c>
      <c r="J37" s="3">
        <v>5.4105290000000004</v>
      </c>
      <c r="K37" s="5">
        <f t="shared" si="1"/>
        <v>0</v>
      </c>
    </row>
    <row r="38" spans="1:11" ht="46.5" x14ac:dyDescent="0.15">
      <c r="A38" s="12">
        <v>21</v>
      </c>
      <c r="B38" s="17">
        <v>1</v>
      </c>
      <c r="C38" s="21" t="s">
        <v>52</v>
      </c>
      <c r="D38" s="12" t="s">
        <v>12</v>
      </c>
      <c r="E38" s="13">
        <v>2.58</v>
      </c>
      <c r="F38" s="15">
        <v>2.5800000000000004E-4</v>
      </c>
      <c r="G38" s="18">
        <f t="shared" si="2"/>
        <v>2.5802580000000002</v>
      </c>
      <c r="H38" s="18">
        <v>0.45</v>
      </c>
      <c r="I38" s="15">
        <f t="shared" si="0"/>
        <v>3.0302580000000003</v>
      </c>
      <c r="J38" s="3">
        <v>3.0302580000000003</v>
      </c>
      <c r="K38" s="5">
        <f t="shared" si="1"/>
        <v>0</v>
      </c>
    </row>
    <row r="39" spans="1:11" ht="46.5" x14ac:dyDescent="0.15">
      <c r="A39" s="12">
        <v>22</v>
      </c>
      <c r="B39" s="17">
        <v>1</v>
      </c>
      <c r="C39" s="21" t="s">
        <v>53</v>
      </c>
      <c r="D39" s="12" t="s">
        <v>12</v>
      </c>
      <c r="E39" s="13">
        <v>0.98</v>
      </c>
      <c r="F39" s="15">
        <v>9.7999999999999997E-5</v>
      </c>
      <c r="G39" s="18">
        <f t="shared" si="2"/>
        <v>0.98009800000000002</v>
      </c>
      <c r="H39" s="18">
        <v>0.25</v>
      </c>
      <c r="I39" s="15">
        <f t="shared" si="0"/>
        <v>1.2300979999999999</v>
      </c>
      <c r="J39" s="3">
        <v>1.2300979999999999</v>
      </c>
      <c r="K39" s="5">
        <f t="shared" si="1"/>
        <v>0</v>
      </c>
    </row>
    <row r="40" spans="1:11" ht="46.5" x14ac:dyDescent="0.15">
      <c r="A40" s="12">
        <v>23</v>
      </c>
      <c r="B40" s="17">
        <v>1</v>
      </c>
      <c r="C40" s="21" t="s">
        <v>54</v>
      </c>
      <c r="D40" s="12" t="s">
        <v>12</v>
      </c>
      <c r="E40" s="13">
        <v>6.17</v>
      </c>
      <c r="F40" s="15">
        <v>6.1700000000000004E-4</v>
      </c>
      <c r="G40" s="18">
        <f t="shared" si="2"/>
        <v>6.170617</v>
      </c>
      <c r="H40" s="18">
        <v>5.67</v>
      </c>
      <c r="I40" s="15">
        <f t="shared" si="0"/>
        <v>11.840617</v>
      </c>
      <c r="J40" s="3">
        <v>11.840617</v>
      </c>
      <c r="K40" s="5">
        <f t="shared" si="1"/>
        <v>0</v>
      </c>
    </row>
    <row r="41" spans="1:11" ht="46.5" x14ac:dyDescent="0.15">
      <c r="A41" s="12">
        <v>24</v>
      </c>
      <c r="B41" s="17">
        <v>1</v>
      </c>
      <c r="C41" s="21" t="s">
        <v>55</v>
      </c>
      <c r="D41" s="12" t="s">
        <v>12</v>
      </c>
      <c r="E41" s="13">
        <v>3.36</v>
      </c>
      <c r="F41" s="15">
        <v>3.3599999999999998E-4</v>
      </c>
      <c r="G41" s="18">
        <f t="shared" si="2"/>
        <v>3.3603359999999998</v>
      </c>
      <c r="H41" s="18">
        <v>2</v>
      </c>
      <c r="I41" s="15">
        <f t="shared" si="0"/>
        <v>5.3603360000000002</v>
      </c>
      <c r="J41" s="3">
        <v>5.3603360000000002</v>
      </c>
      <c r="K41" s="5">
        <f t="shared" si="1"/>
        <v>0</v>
      </c>
    </row>
    <row r="42" spans="1:11" ht="46.5" x14ac:dyDescent="0.15">
      <c r="A42" s="12">
        <v>25</v>
      </c>
      <c r="B42" s="17">
        <v>1</v>
      </c>
      <c r="C42" s="21" t="s">
        <v>56</v>
      </c>
      <c r="D42" s="12" t="s">
        <v>12</v>
      </c>
      <c r="E42" s="13">
        <v>7.08</v>
      </c>
      <c r="F42" s="15">
        <v>7.0800000000000008E-4</v>
      </c>
      <c r="G42" s="18">
        <f t="shared" si="2"/>
        <v>7.0807080000000004</v>
      </c>
      <c r="H42" s="18">
        <v>4</v>
      </c>
      <c r="I42" s="15">
        <f t="shared" si="0"/>
        <v>11.080708000000001</v>
      </c>
      <c r="J42" s="3">
        <v>11.080708000000001</v>
      </c>
      <c r="K42" s="5">
        <f t="shared" si="1"/>
        <v>0</v>
      </c>
    </row>
    <row r="43" spans="1:11" ht="58.5" x14ac:dyDescent="0.15">
      <c r="A43" s="12">
        <v>26</v>
      </c>
      <c r="B43" s="17">
        <v>1</v>
      </c>
      <c r="C43" s="21" t="s">
        <v>57</v>
      </c>
      <c r="D43" s="12" t="s">
        <v>12</v>
      </c>
      <c r="E43" s="13">
        <v>5.41</v>
      </c>
      <c r="F43" s="15">
        <v>5.4100000000000003E-4</v>
      </c>
      <c r="G43" s="18">
        <f t="shared" si="2"/>
        <v>5.4105410000000003</v>
      </c>
      <c r="H43" s="18">
        <v>5.94</v>
      </c>
      <c r="I43" s="15">
        <f t="shared" si="0"/>
        <v>11.350541</v>
      </c>
      <c r="J43" s="3">
        <v>11.350541</v>
      </c>
      <c r="K43" s="5">
        <f t="shared" si="1"/>
        <v>0</v>
      </c>
    </row>
    <row r="44" spans="1:11" ht="69.75" x14ac:dyDescent="0.15">
      <c r="A44" s="12">
        <v>27</v>
      </c>
      <c r="B44" s="17">
        <v>1</v>
      </c>
      <c r="C44" s="21" t="s">
        <v>58</v>
      </c>
      <c r="D44" s="12" t="s">
        <v>12</v>
      </c>
      <c r="E44" s="13">
        <v>6.73</v>
      </c>
      <c r="F44" s="15">
        <v>6.730000000000001E-4</v>
      </c>
      <c r="G44" s="18">
        <f t="shared" si="2"/>
        <v>6.7306730000000003</v>
      </c>
      <c r="H44" s="18">
        <v>5.94</v>
      </c>
      <c r="I44" s="15">
        <f t="shared" si="0"/>
        <v>12.670673000000001</v>
      </c>
      <c r="J44" s="3">
        <v>12.670673000000001</v>
      </c>
      <c r="K44" s="5">
        <f t="shared" si="1"/>
        <v>0</v>
      </c>
    </row>
    <row r="45" spans="1:11" ht="69.75" x14ac:dyDescent="0.15">
      <c r="A45" s="12">
        <v>28</v>
      </c>
      <c r="B45" s="17">
        <v>1</v>
      </c>
      <c r="C45" s="21" t="s">
        <v>59</v>
      </c>
      <c r="D45" s="12" t="s">
        <v>12</v>
      </c>
      <c r="E45" s="13">
        <v>10.41</v>
      </c>
      <c r="F45" s="15">
        <v>1.041E-3</v>
      </c>
      <c r="G45" s="18">
        <f t="shared" si="2"/>
        <v>10.411041000000001</v>
      </c>
      <c r="H45" s="18">
        <v>2</v>
      </c>
      <c r="I45" s="15">
        <f t="shared" si="0"/>
        <v>12.411041000000001</v>
      </c>
      <c r="J45" s="3">
        <v>12.411041000000001</v>
      </c>
      <c r="K45" s="5">
        <f t="shared" si="1"/>
        <v>0</v>
      </c>
    </row>
    <row r="46" spans="1:11" ht="69.75" x14ac:dyDescent="0.15">
      <c r="A46" s="12">
        <v>29</v>
      </c>
      <c r="B46" s="17">
        <v>1</v>
      </c>
      <c r="C46" s="21" t="s">
        <v>60</v>
      </c>
      <c r="D46" s="12" t="s">
        <v>12</v>
      </c>
      <c r="E46" s="13">
        <v>7.65</v>
      </c>
      <c r="F46" s="15">
        <v>7.6500000000000005E-4</v>
      </c>
      <c r="G46" s="18">
        <f t="shared" si="2"/>
        <v>7.6507650000000007</v>
      </c>
      <c r="H46" s="18">
        <v>5.94</v>
      </c>
      <c r="I46" s="15">
        <f t="shared" si="0"/>
        <v>13.590765000000001</v>
      </c>
      <c r="J46" s="3">
        <v>13.590765000000001</v>
      </c>
      <c r="K46" s="5">
        <f t="shared" si="1"/>
        <v>0</v>
      </c>
    </row>
    <row r="47" spans="1:11" ht="58.5" x14ac:dyDescent="0.15">
      <c r="A47" s="12">
        <v>30</v>
      </c>
      <c r="B47" s="17">
        <v>1</v>
      </c>
      <c r="C47" s="21" t="s">
        <v>61</v>
      </c>
      <c r="D47" s="12" t="s">
        <v>12</v>
      </c>
      <c r="E47" s="13">
        <v>8.86</v>
      </c>
      <c r="F47" s="15">
        <v>8.8599999999999996E-4</v>
      </c>
      <c r="G47" s="18">
        <f t="shared" si="2"/>
        <v>8.8608859999999989</v>
      </c>
      <c r="H47" s="18">
        <v>5.67</v>
      </c>
      <c r="I47" s="15">
        <f t="shared" si="0"/>
        <v>14.530885999999999</v>
      </c>
      <c r="J47" s="3">
        <v>14.530885999999999</v>
      </c>
      <c r="K47" s="5">
        <f t="shared" si="1"/>
        <v>0</v>
      </c>
    </row>
    <row r="48" spans="1:11" ht="58.5" x14ac:dyDescent="0.15">
      <c r="A48" s="12">
        <v>31</v>
      </c>
      <c r="B48" s="17">
        <v>1</v>
      </c>
      <c r="C48" s="21" t="s">
        <v>62</v>
      </c>
      <c r="D48" s="12" t="s">
        <v>12</v>
      </c>
      <c r="E48" s="13">
        <v>5.81</v>
      </c>
      <c r="F48" s="15">
        <v>5.8100000000000003E-4</v>
      </c>
      <c r="G48" s="18">
        <f t="shared" si="2"/>
        <v>5.810581</v>
      </c>
      <c r="H48" s="18">
        <v>2</v>
      </c>
      <c r="I48" s="15">
        <f t="shared" si="0"/>
        <v>7.810581</v>
      </c>
      <c r="J48" s="3">
        <v>7.810581</v>
      </c>
      <c r="K48" s="5">
        <f t="shared" si="1"/>
        <v>0</v>
      </c>
    </row>
    <row r="49" spans="1:11" ht="58.5" x14ac:dyDescent="0.15">
      <c r="A49" s="12">
        <v>33</v>
      </c>
      <c r="B49" s="17">
        <v>1</v>
      </c>
      <c r="C49" s="21" t="s">
        <v>63</v>
      </c>
      <c r="D49" s="12" t="s">
        <v>12</v>
      </c>
      <c r="E49" s="13">
        <v>9.83</v>
      </c>
      <c r="F49" s="15">
        <v>9.8300000000000015E-4</v>
      </c>
      <c r="G49" s="18">
        <f t="shared" si="2"/>
        <v>9.8309829999999998</v>
      </c>
      <c r="H49" s="18">
        <v>2</v>
      </c>
      <c r="I49" s="15">
        <f t="shared" si="0"/>
        <v>11.830983</v>
      </c>
      <c r="J49" s="3">
        <v>11.830983</v>
      </c>
      <c r="K49" s="5">
        <f t="shared" si="1"/>
        <v>0</v>
      </c>
    </row>
    <row r="50" spans="1:11" ht="58.5" x14ac:dyDescent="0.15">
      <c r="A50" s="12">
        <v>34</v>
      </c>
      <c r="B50" s="17">
        <v>1</v>
      </c>
      <c r="C50" s="21" t="s">
        <v>64</v>
      </c>
      <c r="D50" s="12" t="s">
        <v>12</v>
      </c>
      <c r="E50" s="13">
        <v>8.07</v>
      </c>
      <c r="F50" s="15">
        <v>8.070000000000001E-4</v>
      </c>
      <c r="G50" s="18">
        <f t="shared" si="2"/>
        <v>8.0708070000000003</v>
      </c>
      <c r="H50" s="18">
        <v>5</v>
      </c>
      <c r="I50" s="15">
        <f t="shared" si="0"/>
        <v>13.070807</v>
      </c>
      <c r="J50" s="3">
        <v>13.070807</v>
      </c>
      <c r="K50" s="5">
        <f t="shared" si="1"/>
        <v>0</v>
      </c>
    </row>
    <row r="51" spans="1:11" ht="81" x14ac:dyDescent="0.15">
      <c r="A51" s="12">
        <v>35</v>
      </c>
      <c r="B51" s="17">
        <v>1</v>
      </c>
      <c r="C51" s="21" t="s">
        <v>65</v>
      </c>
      <c r="D51" s="12" t="s">
        <v>12</v>
      </c>
      <c r="E51" s="13">
        <v>9.42</v>
      </c>
      <c r="F51" s="15">
        <v>9.4200000000000002E-4</v>
      </c>
      <c r="G51" s="18">
        <f t="shared" si="2"/>
        <v>9.4209420000000001</v>
      </c>
      <c r="H51" s="18">
        <v>5.94</v>
      </c>
      <c r="I51" s="15">
        <f t="shared" si="0"/>
        <v>15.360942000000001</v>
      </c>
      <c r="J51" s="3">
        <v>15.360942000000001</v>
      </c>
      <c r="K51" s="5">
        <f t="shared" si="1"/>
        <v>0</v>
      </c>
    </row>
    <row r="52" spans="1:11" ht="81" x14ac:dyDescent="0.15">
      <c r="A52" s="12">
        <v>36</v>
      </c>
      <c r="B52" s="17">
        <v>1</v>
      </c>
      <c r="C52" s="21" t="s">
        <v>66</v>
      </c>
      <c r="D52" s="12" t="s">
        <v>12</v>
      </c>
      <c r="E52" s="13">
        <v>13.22</v>
      </c>
      <c r="F52" s="15">
        <v>1.322E-3</v>
      </c>
      <c r="G52" s="18">
        <f t="shared" si="2"/>
        <v>13.221322000000001</v>
      </c>
      <c r="H52" s="18">
        <v>2</v>
      </c>
      <c r="I52" s="15">
        <f t="shared" si="0"/>
        <v>15.221322000000001</v>
      </c>
      <c r="J52" s="3">
        <v>15.221322000000001</v>
      </c>
      <c r="K52" s="5">
        <f t="shared" si="1"/>
        <v>0</v>
      </c>
    </row>
    <row r="53" spans="1:11" ht="81" x14ac:dyDescent="0.15">
      <c r="A53" s="12">
        <v>37</v>
      </c>
      <c r="B53" s="17">
        <v>1</v>
      </c>
      <c r="C53" s="21" t="s">
        <v>67</v>
      </c>
      <c r="D53" s="12" t="s">
        <v>12</v>
      </c>
      <c r="E53" s="13">
        <v>10.32</v>
      </c>
      <c r="F53" s="15">
        <v>1.0320000000000001E-3</v>
      </c>
      <c r="G53" s="18">
        <f t="shared" si="2"/>
        <v>10.321032000000001</v>
      </c>
      <c r="H53" s="18">
        <v>2</v>
      </c>
      <c r="I53" s="15">
        <f t="shared" si="0"/>
        <v>12.321032000000001</v>
      </c>
      <c r="J53" s="3">
        <v>12.321032000000001</v>
      </c>
      <c r="K53" s="5">
        <f t="shared" si="1"/>
        <v>0</v>
      </c>
    </row>
    <row r="54" spans="1:11" ht="46.5" x14ac:dyDescent="0.15">
      <c r="A54" s="12">
        <v>38</v>
      </c>
      <c r="B54" s="17">
        <v>1</v>
      </c>
      <c r="C54" s="21" t="s">
        <v>68</v>
      </c>
      <c r="D54" s="12" t="s">
        <v>12</v>
      </c>
      <c r="E54" s="13">
        <v>1.35</v>
      </c>
      <c r="F54" s="15">
        <v>1.3500000000000003E-4</v>
      </c>
      <c r="G54" s="18">
        <f t="shared" si="2"/>
        <v>1.3501350000000001</v>
      </c>
      <c r="H54" s="18">
        <v>0.45</v>
      </c>
      <c r="I54" s="15">
        <f t="shared" si="0"/>
        <v>1.800135</v>
      </c>
      <c r="J54" s="3">
        <v>1.800135</v>
      </c>
      <c r="K54" s="5">
        <f t="shared" si="1"/>
        <v>0</v>
      </c>
    </row>
    <row r="55" spans="1:11" ht="46.5" x14ac:dyDescent="0.15">
      <c r="A55" s="12">
        <v>39</v>
      </c>
      <c r="B55" s="17">
        <v>1</v>
      </c>
      <c r="C55" s="21" t="s">
        <v>69</v>
      </c>
      <c r="D55" s="12" t="s">
        <v>12</v>
      </c>
      <c r="E55" s="13">
        <v>2.71</v>
      </c>
      <c r="F55" s="15">
        <v>2.7100000000000003E-4</v>
      </c>
      <c r="G55" s="18">
        <f t="shared" si="2"/>
        <v>2.7102710000000001</v>
      </c>
      <c r="H55" s="18">
        <v>0.05</v>
      </c>
      <c r="I55" s="15">
        <f t="shared" si="0"/>
        <v>2.7602709999999999</v>
      </c>
      <c r="J55" s="3">
        <v>2.7602709999999999</v>
      </c>
      <c r="K55" s="5">
        <f t="shared" si="1"/>
        <v>0</v>
      </c>
    </row>
    <row r="56" spans="1:11" ht="46.5" x14ac:dyDescent="0.15">
      <c r="A56" s="12">
        <v>40</v>
      </c>
      <c r="B56" s="17">
        <v>1</v>
      </c>
      <c r="C56" s="21" t="s">
        <v>70</v>
      </c>
      <c r="D56" s="12" t="s">
        <v>12</v>
      </c>
      <c r="E56" s="13">
        <v>1.35</v>
      </c>
      <c r="F56" s="15">
        <v>1.3500000000000003E-4</v>
      </c>
      <c r="G56" s="18">
        <f t="shared" si="2"/>
        <v>1.3501350000000001</v>
      </c>
      <c r="H56" s="18">
        <v>0.4</v>
      </c>
      <c r="I56" s="15">
        <f t="shared" si="0"/>
        <v>1.7501350000000002</v>
      </c>
      <c r="J56" s="3">
        <v>1.7501350000000002</v>
      </c>
      <c r="K56" s="5">
        <f t="shared" si="1"/>
        <v>0</v>
      </c>
    </row>
    <row r="57" spans="1:11" ht="58.5" x14ac:dyDescent="0.15">
      <c r="A57" s="12">
        <v>41</v>
      </c>
      <c r="B57" s="17">
        <v>1</v>
      </c>
      <c r="C57" s="21" t="s">
        <v>71</v>
      </c>
      <c r="D57" s="12" t="s">
        <v>12</v>
      </c>
      <c r="E57" s="13">
        <v>0.49</v>
      </c>
      <c r="F57" s="15">
        <v>4.8999999999999998E-5</v>
      </c>
      <c r="G57" s="18">
        <f t="shared" si="2"/>
        <v>0.49004900000000001</v>
      </c>
      <c r="H57" s="18">
        <v>0.45</v>
      </c>
      <c r="I57" s="15">
        <f t="shared" si="0"/>
        <v>0.94004900000000002</v>
      </c>
      <c r="J57" s="3">
        <v>0.94004900000000002</v>
      </c>
      <c r="K57" s="5">
        <f t="shared" si="1"/>
        <v>0</v>
      </c>
    </row>
    <row r="58" spans="1:11" ht="35.25" x14ac:dyDescent="0.15">
      <c r="A58" s="12">
        <v>42</v>
      </c>
      <c r="B58" s="17">
        <v>1</v>
      </c>
      <c r="C58" s="21" t="s">
        <v>72</v>
      </c>
      <c r="D58" s="12" t="s">
        <v>12</v>
      </c>
      <c r="E58" s="13">
        <v>7.96</v>
      </c>
      <c r="F58" s="15">
        <v>7.9600000000000005E-4</v>
      </c>
      <c r="G58" s="18">
        <f t="shared" si="2"/>
        <v>7.9607960000000002</v>
      </c>
      <c r="H58" s="18">
        <v>1</v>
      </c>
      <c r="I58" s="15">
        <f t="shared" si="0"/>
        <v>8.9607960000000002</v>
      </c>
      <c r="J58" s="3">
        <v>8.9607960000000002</v>
      </c>
      <c r="K58" s="5">
        <f t="shared" si="1"/>
        <v>0</v>
      </c>
    </row>
    <row r="59" spans="1:11" ht="35.25" x14ac:dyDescent="0.15">
      <c r="A59" s="12">
        <v>43</v>
      </c>
      <c r="B59" s="17">
        <v>1</v>
      </c>
      <c r="C59" s="21" t="s">
        <v>73</v>
      </c>
      <c r="D59" s="12" t="s">
        <v>12</v>
      </c>
      <c r="E59" s="13">
        <v>5.9</v>
      </c>
      <c r="F59" s="15">
        <v>5.9000000000000003E-4</v>
      </c>
      <c r="G59" s="18">
        <f t="shared" si="2"/>
        <v>5.9005900000000002</v>
      </c>
      <c r="H59" s="18">
        <v>0.01</v>
      </c>
      <c r="I59" s="15">
        <f t="shared" si="0"/>
        <v>5.91059</v>
      </c>
      <c r="J59" s="3">
        <v>5.91059</v>
      </c>
      <c r="K59" s="5">
        <f t="shared" si="1"/>
        <v>0</v>
      </c>
    </row>
    <row r="60" spans="1:11" ht="35.25" x14ac:dyDescent="0.15">
      <c r="A60" s="12">
        <v>44</v>
      </c>
      <c r="B60" s="17">
        <v>1</v>
      </c>
      <c r="C60" s="21" t="s">
        <v>74</v>
      </c>
      <c r="D60" s="12" t="s">
        <v>12</v>
      </c>
      <c r="E60" s="13">
        <v>9.82</v>
      </c>
      <c r="F60" s="15">
        <v>9.8200000000000002E-4</v>
      </c>
      <c r="G60" s="18">
        <f t="shared" si="2"/>
        <v>9.8209820000000008</v>
      </c>
      <c r="H60" s="18">
        <v>0.01</v>
      </c>
      <c r="I60" s="15">
        <f t="shared" si="0"/>
        <v>9.8309820000000006</v>
      </c>
      <c r="J60" s="3">
        <v>9.8309820000000006</v>
      </c>
      <c r="K60" s="5">
        <f t="shared" si="1"/>
        <v>0</v>
      </c>
    </row>
    <row r="61" spans="1:11" ht="35.25" x14ac:dyDescent="0.15">
      <c r="A61" s="12">
        <v>45</v>
      </c>
      <c r="B61" s="17">
        <v>1</v>
      </c>
      <c r="C61" s="21" t="s">
        <v>75</v>
      </c>
      <c r="D61" s="12" t="s">
        <v>12</v>
      </c>
      <c r="E61" s="13">
        <v>12.24</v>
      </c>
      <c r="F61" s="15">
        <v>1.224E-3</v>
      </c>
      <c r="G61" s="18">
        <f t="shared" si="2"/>
        <v>12.241224000000001</v>
      </c>
      <c r="H61" s="18">
        <v>0.01</v>
      </c>
      <c r="I61" s="15">
        <f t="shared" si="0"/>
        <v>12.251224000000001</v>
      </c>
      <c r="J61" s="3">
        <v>12.251224000000001</v>
      </c>
      <c r="K61" s="5">
        <f t="shared" si="1"/>
        <v>0</v>
      </c>
    </row>
    <row r="62" spans="1:11" ht="35.25" x14ac:dyDescent="0.15">
      <c r="A62" s="12">
        <v>46</v>
      </c>
      <c r="B62" s="17">
        <v>1</v>
      </c>
      <c r="C62" s="21" t="s">
        <v>76</v>
      </c>
      <c r="D62" s="12" t="s">
        <v>12</v>
      </c>
      <c r="E62" s="13">
        <v>3.55</v>
      </c>
      <c r="F62" s="15">
        <v>3.5500000000000001E-4</v>
      </c>
      <c r="G62" s="18">
        <f t="shared" si="2"/>
        <v>3.5503549999999997</v>
      </c>
      <c r="H62" s="18">
        <v>0.01</v>
      </c>
      <c r="I62" s="15">
        <f t="shared" si="0"/>
        <v>3.5603549999999995</v>
      </c>
      <c r="J62" s="3">
        <v>3.5603549999999995</v>
      </c>
      <c r="K62" s="5">
        <f t="shared" si="1"/>
        <v>0</v>
      </c>
    </row>
    <row r="63" spans="1:11" ht="35.25" x14ac:dyDescent="0.15">
      <c r="A63" s="12">
        <v>47</v>
      </c>
      <c r="B63" s="17">
        <v>1</v>
      </c>
      <c r="C63" s="21" t="s">
        <v>77</v>
      </c>
      <c r="D63" s="12" t="s">
        <v>12</v>
      </c>
      <c r="E63" s="13">
        <v>5.13</v>
      </c>
      <c r="F63" s="15">
        <v>5.13E-4</v>
      </c>
      <c r="G63" s="18">
        <f t="shared" si="2"/>
        <v>5.1305129999999997</v>
      </c>
      <c r="H63" s="18">
        <v>0.01</v>
      </c>
      <c r="I63" s="15">
        <f t="shared" si="0"/>
        <v>5.1405129999999994</v>
      </c>
      <c r="J63" s="3">
        <v>5.1405129999999994</v>
      </c>
      <c r="K63" s="5">
        <f t="shared" si="1"/>
        <v>0</v>
      </c>
    </row>
    <row r="64" spans="1:11" ht="35.25" x14ac:dyDescent="0.15">
      <c r="A64" s="12">
        <v>48</v>
      </c>
      <c r="B64" s="17">
        <v>1</v>
      </c>
      <c r="C64" s="21" t="s">
        <v>78</v>
      </c>
      <c r="D64" s="12" t="s">
        <v>12</v>
      </c>
      <c r="E64" s="13">
        <v>5.2</v>
      </c>
      <c r="F64" s="15">
        <v>5.2000000000000006E-4</v>
      </c>
      <c r="G64" s="18">
        <f t="shared" si="2"/>
        <v>5.20052</v>
      </c>
      <c r="H64" s="18">
        <v>0.01</v>
      </c>
      <c r="I64" s="15">
        <f t="shared" si="0"/>
        <v>5.2105199999999998</v>
      </c>
      <c r="J64" s="3">
        <v>5.2105199999999998</v>
      </c>
      <c r="K64" s="5">
        <f t="shared" si="1"/>
        <v>0</v>
      </c>
    </row>
    <row r="65" spans="1:11" ht="35.25" x14ac:dyDescent="0.15">
      <c r="A65" s="12">
        <v>49</v>
      </c>
      <c r="B65" s="17">
        <v>1</v>
      </c>
      <c r="C65" s="21" t="s">
        <v>79</v>
      </c>
      <c r="D65" s="12" t="s">
        <v>12</v>
      </c>
      <c r="E65" s="13">
        <v>6.64</v>
      </c>
      <c r="F65" s="15">
        <v>6.6399999999999999E-4</v>
      </c>
      <c r="G65" s="18">
        <f t="shared" si="2"/>
        <v>6.6406640000000001</v>
      </c>
      <c r="H65" s="18">
        <v>0.01</v>
      </c>
      <c r="I65" s="15">
        <f t="shared" si="0"/>
        <v>6.6506639999999999</v>
      </c>
      <c r="J65" s="3">
        <v>6.6506639999999999</v>
      </c>
      <c r="K65" s="5">
        <f t="shared" si="1"/>
        <v>0</v>
      </c>
    </row>
    <row r="66" spans="1:11" ht="35.25" x14ac:dyDescent="0.15">
      <c r="A66" s="12">
        <v>50</v>
      </c>
      <c r="B66" s="17">
        <v>1</v>
      </c>
      <c r="C66" s="21" t="s">
        <v>80</v>
      </c>
      <c r="D66" s="12" t="s">
        <v>12</v>
      </c>
      <c r="E66" s="13">
        <v>11</v>
      </c>
      <c r="F66" s="15">
        <v>1.1000000000000001E-3</v>
      </c>
      <c r="G66" s="18">
        <f t="shared" si="2"/>
        <v>11.001099999999999</v>
      </c>
      <c r="H66" s="18">
        <v>0.01</v>
      </c>
      <c r="I66" s="15">
        <f t="shared" si="0"/>
        <v>11.011099999999999</v>
      </c>
      <c r="J66" s="3">
        <v>11.011099999999999</v>
      </c>
      <c r="K66" s="5">
        <f t="shared" si="1"/>
        <v>0</v>
      </c>
    </row>
    <row r="67" spans="1:11" ht="35.25" x14ac:dyDescent="0.15">
      <c r="A67" s="12">
        <v>51</v>
      </c>
      <c r="B67" s="17">
        <v>1</v>
      </c>
      <c r="C67" s="21" t="s">
        <v>81</v>
      </c>
      <c r="D67" s="12" t="s">
        <v>12</v>
      </c>
      <c r="E67" s="13">
        <v>14.71</v>
      </c>
      <c r="F67" s="15">
        <v>1.4710000000000001E-3</v>
      </c>
      <c r="G67" s="18">
        <f t="shared" si="2"/>
        <v>14.711471000000001</v>
      </c>
      <c r="H67" s="18">
        <v>0.01</v>
      </c>
      <c r="I67" s="15">
        <f t="shared" ref="I67:I130" si="3">+H67+G67</f>
        <v>14.721471000000001</v>
      </c>
      <c r="J67" s="3">
        <v>14.721471000000001</v>
      </c>
      <c r="K67" s="5">
        <f t="shared" ref="K67:K130" si="4">+J67-I67</f>
        <v>0</v>
      </c>
    </row>
    <row r="68" spans="1:11" ht="35.25" x14ac:dyDescent="0.15">
      <c r="A68" s="12">
        <v>52</v>
      </c>
      <c r="B68" s="17">
        <v>1</v>
      </c>
      <c r="C68" s="21" t="s">
        <v>82</v>
      </c>
      <c r="D68" s="12" t="s">
        <v>12</v>
      </c>
      <c r="E68" s="13">
        <v>4.0599999999999996</v>
      </c>
      <c r="F68" s="15">
        <v>4.06E-4</v>
      </c>
      <c r="G68" s="18">
        <f t="shared" si="2"/>
        <v>4.0604059999999995</v>
      </c>
      <c r="H68" s="18">
        <v>0.01</v>
      </c>
      <c r="I68" s="15">
        <f t="shared" si="3"/>
        <v>4.0704059999999993</v>
      </c>
      <c r="J68" s="3">
        <v>4.0704059999999993</v>
      </c>
      <c r="K68" s="5">
        <f t="shared" si="4"/>
        <v>0</v>
      </c>
    </row>
    <row r="69" spans="1:11" ht="35.25" x14ac:dyDescent="0.15">
      <c r="A69" s="12">
        <v>53</v>
      </c>
      <c r="B69" s="17">
        <v>1</v>
      </c>
      <c r="C69" s="21" t="s">
        <v>83</v>
      </c>
      <c r="D69" s="12" t="s">
        <v>12</v>
      </c>
      <c r="E69" s="13">
        <v>5.94</v>
      </c>
      <c r="F69" s="15">
        <v>5.9400000000000002E-4</v>
      </c>
      <c r="G69" s="18">
        <f t="shared" si="2"/>
        <v>5.9405940000000008</v>
      </c>
      <c r="H69" s="18">
        <v>0.01</v>
      </c>
      <c r="I69" s="15">
        <f t="shared" si="3"/>
        <v>5.9505940000000006</v>
      </c>
      <c r="J69" s="3">
        <v>5.9505940000000006</v>
      </c>
      <c r="K69" s="5">
        <f t="shared" si="4"/>
        <v>0</v>
      </c>
    </row>
    <row r="70" spans="1:11" ht="35.25" x14ac:dyDescent="0.15">
      <c r="A70" s="12">
        <v>54</v>
      </c>
      <c r="B70" s="17">
        <v>1</v>
      </c>
      <c r="C70" s="21" t="s">
        <v>84</v>
      </c>
      <c r="D70" s="12" t="s">
        <v>12</v>
      </c>
      <c r="E70" s="13">
        <v>8.0399999999999991</v>
      </c>
      <c r="F70" s="15">
        <v>8.0399999999999992E-4</v>
      </c>
      <c r="G70" s="18">
        <f t="shared" si="2"/>
        <v>8.0408039999999996</v>
      </c>
      <c r="H70" s="18">
        <v>0.01</v>
      </c>
      <c r="I70" s="15">
        <f t="shared" si="3"/>
        <v>8.0508039999999994</v>
      </c>
      <c r="J70" s="3">
        <v>8.0508039999999994</v>
      </c>
      <c r="K70" s="5">
        <f t="shared" si="4"/>
        <v>0</v>
      </c>
    </row>
    <row r="71" spans="1:11" x14ac:dyDescent="0.15">
      <c r="A71" s="12">
        <v>59</v>
      </c>
      <c r="B71" s="17">
        <v>1</v>
      </c>
      <c r="C71" s="21" t="s">
        <v>85</v>
      </c>
      <c r="D71" s="12" t="s">
        <v>12</v>
      </c>
      <c r="E71" s="13">
        <v>3.32</v>
      </c>
      <c r="F71" s="15">
        <v>3.3199999999999999E-4</v>
      </c>
      <c r="G71" s="18">
        <f t="shared" si="2"/>
        <v>3.3203320000000001</v>
      </c>
      <c r="H71" s="18">
        <v>0.01</v>
      </c>
      <c r="I71" s="15">
        <f t="shared" si="3"/>
        <v>3.3303319999999998</v>
      </c>
      <c r="J71" s="3">
        <v>3.3303319999999998</v>
      </c>
      <c r="K71" s="5">
        <f t="shared" si="4"/>
        <v>0</v>
      </c>
    </row>
    <row r="72" spans="1:11" x14ac:dyDescent="0.15">
      <c r="A72" s="12">
        <v>60</v>
      </c>
      <c r="B72" s="17">
        <v>1</v>
      </c>
      <c r="C72" s="21" t="s">
        <v>86</v>
      </c>
      <c r="D72" s="12" t="s">
        <v>12</v>
      </c>
      <c r="E72" s="13">
        <v>5.94</v>
      </c>
      <c r="F72" s="15">
        <v>5.9400000000000002E-4</v>
      </c>
      <c r="G72" s="18">
        <f t="shared" si="2"/>
        <v>5.9405940000000008</v>
      </c>
      <c r="H72" s="18">
        <v>0.01</v>
      </c>
      <c r="I72" s="15">
        <f t="shared" si="3"/>
        <v>5.9505940000000006</v>
      </c>
      <c r="J72" s="3">
        <v>5.9505940000000006</v>
      </c>
      <c r="K72" s="5">
        <f t="shared" si="4"/>
        <v>0</v>
      </c>
    </row>
    <row r="73" spans="1:11" x14ac:dyDescent="0.15">
      <c r="A73" s="12">
        <v>61</v>
      </c>
      <c r="B73" s="17">
        <v>1</v>
      </c>
      <c r="C73" s="21" t="s">
        <v>87</v>
      </c>
      <c r="D73" s="12" t="s">
        <v>12</v>
      </c>
      <c r="E73" s="13">
        <v>8.0399999999999991</v>
      </c>
      <c r="F73" s="15">
        <v>8.0399999999999992E-4</v>
      </c>
      <c r="G73" s="18">
        <f t="shared" si="2"/>
        <v>8.0408039999999996</v>
      </c>
      <c r="H73" s="18">
        <v>0.01</v>
      </c>
      <c r="I73" s="15">
        <f t="shared" si="3"/>
        <v>8.0508039999999994</v>
      </c>
      <c r="J73" s="3">
        <v>8.0508039999999994</v>
      </c>
      <c r="K73" s="5">
        <f t="shared" si="4"/>
        <v>0</v>
      </c>
    </row>
    <row r="74" spans="1:11" x14ac:dyDescent="0.15">
      <c r="A74" s="12">
        <v>62</v>
      </c>
      <c r="B74" s="17">
        <v>1</v>
      </c>
      <c r="C74" s="21" t="s">
        <v>88</v>
      </c>
      <c r="D74" s="12" t="s">
        <v>12</v>
      </c>
      <c r="E74" s="13">
        <v>7.26</v>
      </c>
      <c r="F74" s="15">
        <v>7.2599999999999997E-4</v>
      </c>
      <c r="G74" s="18">
        <f t="shared" si="2"/>
        <v>7.260726</v>
      </c>
      <c r="H74" s="18">
        <v>0.01</v>
      </c>
      <c r="I74" s="15">
        <f t="shared" si="3"/>
        <v>7.2707259999999998</v>
      </c>
      <c r="J74" s="3">
        <v>7.2707259999999998</v>
      </c>
      <c r="K74" s="5">
        <f t="shared" si="4"/>
        <v>0</v>
      </c>
    </row>
    <row r="75" spans="1:11" ht="35.25" x14ac:dyDescent="0.15">
      <c r="A75" s="12">
        <v>66</v>
      </c>
      <c r="B75" s="17">
        <v>1</v>
      </c>
      <c r="C75" s="21" t="s">
        <v>89</v>
      </c>
      <c r="D75" s="12" t="s">
        <v>12</v>
      </c>
      <c r="E75" s="13">
        <v>2</v>
      </c>
      <c r="F75" s="15">
        <v>2.0000000000000001E-4</v>
      </c>
      <c r="G75" s="18">
        <f t="shared" si="2"/>
        <v>2.0002</v>
      </c>
      <c r="H75" s="18">
        <v>0.01</v>
      </c>
      <c r="I75" s="15">
        <f t="shared" si="3"/>
        <v>2.0101999999999998</v>
      </c>
      <c r="J75" s="3">
        <v>2.0101999999999998</v>
      </c>
      <c r="K75" s="5">
        <f t="shared" si="4"/>
        <v>0</v>
      </c>
    </row>
    <row r="76" spans="1:11" ht="35.25" x14ac:dyDescent="0.15">
      <c r="A76" s="12">
        <v>67</v>
      </c>
      <c r="B76" s="17">
        <v>1</v>
      </c>
      <c r="C76" s="21" t="s">
        <v>90</v>
      </c>
      <c r="D76" s="12" t="s">
        <v>12</v>
      </c>
      <c r="E76" s="13">
        <v>3.39</v>
      </c>
      <c r="F76" s="15">
        <v>3.3900000000000005E-4</v>
      </c>
      <c r="G76" s="18">
        <f t="shared" si="2"/>
        <v>3.390339</v>
      </c>
      <c r="H76" s="18">
        <v>0.01</v>
      </c>
      <c r="I76" s="15">
        <f t="shared" si="3"/>
        <v>3.4003389999999998</v>
      </c>
      <c r="J76" s="3">
        <v>3.4003389999999998</v>
      </c>
      <c r="K76" s="5">
        <f t="shared" si="4"/>
        <v>0</v>
      </c>
    </row>
    <row r="77" spans="1:11" ht="35.25" x14ac:dyDescent="0.15">
      <c r="A77" s="12">
        <v>68</v>
      </c>
      <c r="B77" s="17">
        <v>1</v>
      </c>
      <c r="C77" s="21" t="s">
        <v>91</v>
      </c>
      <c r="D77" s="12" t="s">
        <v>12</v>
      </c>
      <c r="E77" s="13">
        <v>7.58</v>
      </c>
      <c r="F77" s="15">
        <v>7.5799999999999999E-4</v>
      </c>
      <c r="G77" s="18">
        <f t="shared" si="2"/>
        <v>7.5807580000000003</v>
      </c>
      <c r="H77" s="18">
        <v>0.01</v>
      </c>
      <c r="I77" s="15">
        <f t="shared" si="3"/>
        <v>7.5907580000000001</v>
      </c>
      <c r="J77" s="3">
        <v>7.5907580000000001</v>
      </c>
      <c r="K77" s="5">
        <f t="shared" si="4"/>
        <v>0</v>
      </c>
    </row>
    <row r="78" spans="1:11" ht="24" x14ac:dyDescent="0.15">
      <c r="A78" s="12">
        <v>69</v>
      </c>
      <c r="B78" s="17">
        <v>1</v>
      </c>
      <c r="C78" s="21" t="s">
        <v>92</v>
      </c>
      <c r="D78" s="12" t="s">
        <v>12</v>
      </c>
      <c r="E78" s="13">
        <v>3.3</v>
      </c>
      <c r="F78" s="15">
        <v>3.3E-4</v>
      </c>
      <c r="G78" s="18">
        <f t="shared" si="2"/>
        <v>3.3003299999999998</v>
      </c>
      <c r="H78" s="18">
        <v>0.01</v>
      </c>
      <c r="I78" s="15">
        <f t="shared" si="3"/>
        <v>3.3103299999999996</v>
      </c>
      <c r="J78" s="3">
        <v>3.3103299999999996</v>
      </c>
      <c r="K78" s="5">
        <f t="shared" si="4"/>
        <v>0</v>
      </c>
    </row>
    <row r="79" spans="1:11" ht="24" x14ac:dyDescent="0.15">
      <c r="A79" s="12">
        <v>70</v>
      </c>
      <c r="B79" s="17">
        <v>1</v>
      </c>
      <c r="C79" s="21" t="s">
        <v>93</v>
      </c>
      <c r="D79" s="12" t="s">
        <v>12</v>
      </c>
      <c r="E79" s="13">
        <v>4.08</v>
      </c>
      <c r="F79" s="15">
        <v>4.0800000000000005E-4</v>
      </c>
      <c r="G79" s="18">
        <f t="shared" si="2"/>
        <v>4.0804080000000003</v>
      </c>
      <c r="H79" s="18">
        <v>0.01</v>
      </c>
      <c r="I79" s="15">
        <f t="shared" si="3"/>
        <v>4.090408</v>
      </c>
      <c r="J79" s="3">
        <v>4.090408</v>
      </c>
      <c r="K79" s="5">
        <f t="shared" si="4"/>
        <v>0</v>
      </c>
    </row>
    <row r="80" spans="1:11" ht="24" x14ac:dyDescent="0.15">
      <c r="A80" s="12">
        <v>71</v>
      </c>
      <c r="B80" s="17">
        <v>1</v>
      </c>
      <c r="C80" s="21" t="s">
        <v>94</v>
      </c>
      <c r="D80" s="12" t="s">
        <v>12</v>
      </c>
      <c r="E80" s="13">
        <v>16.86</v>
      </c>
      <c r="F80" s="15">
        <v>1.686E-3</v>
      </c>
      <c r="G80" s="18">
        <f t="shared" si="2"/>
        <v>16.861685999999999</v>
      </c>
      <c r="H80" s="18">
        <v>0.01</v>
      </c>
      <c r="I80" s="15">
        <f t="shared" si="3"/>
        <v>16.871686</v>
      </c>
      <c r="J80" s="3">
        <v>16.871686</v>
      </c>
      <c r="K80" s="5">
        <f t="shared" si="4"/>
        <v>0</v>
      </c>
    </row>
    <row r="81" spans="1:11" ht="58.5" x14ac:dyDescent="0.15">
      <c r="A81" s="12">
        <v>72</v>
      </c>
      <c r="B81" s="17">
        <v>1</v>
      </c>
      <c r="C81" s="21" t="s">
        <v>95</v>
      </c>
      <c r="D81" s="12" t="s">
        <v>12</v>
      </c>
      <c r="E81" s="13">
        <v>7.69</v>
      </c>
      <c r="F81" s="15">
        <v>7.6900000000000004E-4</v>
      </c>
      <c r="G81" s="18">
        <f t="shared" si="2"/>
        <v>7.6907690000000004</v>
      </c>
      <c r="H81" s="18">
        <v>8</v>
      </c>
      <c r="I81" s="15">
        <f t="shared" si="3"/>
        <v>15.690769</v>
      </c>
      <c r="J81" s="3">
        <v>15.690769</v>
      </c>
      <c r="K81" s="5">
        <f t="shared" si="4"/>
        <v>0</v>
      </c>
    </row>
    <row r="82" spans="1:11" ht="58.5" x14ac:dyDescent="0.15">
      <c r="A82" s="12">
        <v>73</v>
      </c>
      <c r="B82" s="17">
        <v>1</v>
      </c>
      <c r="C82" s="21" t="s">
        <v>96</v>
      </c>
      <c r="D82" s="12" t="s">
        <v>12</v>
      </c>
      <c r="E82" s="13">
        <v>9.42</v>
      </c>
      <c r="F82" s="15">
        <v>9.4200000000000002E-4</v>
      </c>
      <c r="G82" s="18">
        <f t="shared" si="2"/>
        <v>9.4209420000000001</v>
      </c>
      <c r="H82" s="18">
        <v>8</v>
      </c>
      <c r="I82" s="15">
        <f t="shared" si="3"/>
        <v>17.420942</v>
      </c>
      <c r="J82" s="3">
        <v>17.420942</v>
      </c>
      <c r="K82" s="5">
        <f t="shared" si="4"/>
        <v>0</v>
      </c>
    </row>
    <row r="83" spans="1:11" x14ac:dyDescent="0.15">
      <c r="A83" s="12">
        <v>74</v>
      </c>
      <c r="B83" s="17">
        <v>1</v>
      </c>
      <c r="C83" s="21" t="s">
        <v>97</v>
      </c>
      <c r="D83" s="12" t="s">
        <v>12</v>
      </c>
      <c r="E83" s="13">
        <v>4.42</v>
      </c>
      <c r="F83" s="15">
        <v>4.4200000000000001E-4</v>
      </c>
      <c r="G83" s="18">
        <f t="shared" ref="G83:G146" si="5">+F83+E83</f>
        <v>4.4204419999999995</v>
      </c>
      <c r="H83" s="18">
        <v>0.6</v>
      </c>
      <c r="I83" s="15">
        <f t="shared" si="3"/>
        <v>5.0204419999999992</v>
      </c>
      <c r="J83" s="3">
        <v>5.0204419999999992</v>
      </c>
      <c r="K83" s="5">
        <f t="shared" si="4"/>
        <v>0</v>
      </c>
    </row>
    <row r="84" spans="1:11" ht="58.5" x14ac:dyDescent="0.15">
      <c r="A84" s="12">
        <v>75</v>
      </c>
      <c r="B84" s="17">
        <v>1</v>
      </c>
      <c r="C84" s="21" t="s">
        <v>98</v>
      </c>
      <c r="D84" s="12" t="s">
        <v>12</v>
      </c>
      <c r="E84" s="13">
        <v>12.29</v>
      </c>
      <c r="F84" s="15">
        <v>1.2290000000000001E-3</v>
      </c>
      <c r="G84" s="18">
        <f t="shared" si="5"/>
        <v>12.291229</v>
      </c>
      <c r="H84" s="18">
        <v>8</v>
      </c>
      <c r="I84" s="15">
        <f t="shared" si="3"/>
        <v>20.291229000000001</v>
      </c>
      <c r="J84" s="3">
        <v>20.291229000000001</v>
      </c>
      <c r="K84" s="5">
        <f t="shared" si="4"/>
        <v>0</v>
      </c>
    </row>
    <row r="85" spans="1:11" x14ac:dyDescent="0.15">
      <c r="A85" s="12">
        <v>76</v>
      </c>
      <c r="B85" s="17">
        <v>1</v>
      </c>
      <c r="C85" s="21" t="s">
        <v>99</v>
      </c>
      <c r="D85" s="12" t="s">
        <v>12</v>
      </c>
      <c r="E85" s="13">
        <v>7.5</v>
      </c>
      <c r="F85" s="15">
        <v>7.5000000000000002E-4</v>
      </c>
      <c r="G85" s="18">
        <f t="shared" si="5"/>
        <v>7.50075</v>
      </c>
      <c r="H85" s="18">
        <v>0.25</v>
      </c>
      <c r="I85" s="15">
        <f t="shared" si="3"/>
        <v>7.75075</v>
      </c>
      <c r="J85" s="3">
        <v>7.75075</v>
      </c>
      <c r="K85" s="5">
        <f t="shared" si="4"/>
        <v>0</v>
      </c>
    </row>
    <row r="86" spans="1:11" ht="35.25" x14ac:dyDescent="0.15">
      <c r="A86" s="12">
        <v>77</v>
      </c>
      <c r="B86" s="17">
        <v>1</v>
      </c>
      <c r="C86" s="21" t="s">
        <v>100</v>
      </c>
      <c r="D86" s="12" t="s">
        <v>12</v>
      </c>
      <c r="E86" s="13">
        <v>3.01</v>
      </c>
      <c r="F86" s="15">
        <v>3.01E-4</v>
      </c>
      <c r="G86" s="18">
        <f t="shared" si="5"/>
        <v>3.0103009999999997</v>
      </c>
      <c r="H86" s="18">
        <v>1.95</v>
      </c>
      <c r="I86" s="15">
        <f t="shared" si="3"/>
        <v>4.9603009999999994</v>
      </c>
      <c r="J86" s="3">
        <v>4.9603009999999994</v>
      </c>
      <c r="K86" s="5">
        <f t="shared" si="4"/>
        <v>0</v>
      </c>
    </row>
    <row r="87" spans="1:11" ht="35.25" x14ac:dyDescent="0.15">
      <c r="A87" s="12">
        <v>78</v>
      </c>
      <c r="B87" s="17">
        <v>1</v>
      </c>
      <c r="C87" s="21" t="s">
        <v>101</v>
      </c>
      <c r="D87" s="12" t="s">
        <v>12</v>
      </c>
      <c r="E87" s="13">
        <v>3.55</v>
      </c>
      <c r="F87" s="15">
        <v>3.5500000000000001E-4</v>
      </c>
      <c r="G87" s="18">
        <f t="shared" si="5"/>
        <v>3.5503549999999997</v>
      </c>
      <c r="H87" s="18">
        <v>1.95</v>
      </c>
      <c r="I87" s="15">
        <f t="shared" si="3"/>
        <v>5.5003549999999999</v>
      </c>
      <c r="J87" s="3">
        <v>5.5003549999999999</v>
      </c>
      <c r="K87" s="5">
        <f t="shared" si="4"/>
        <v>0</v>
      </c>
    </row>
    <row r="88" spans="1:11" ht="35.25" x14ac:dyDescent="0.15">
      <c r="A88" s="12">
        <v>79</v>
      </c>
      <c r="B88" s="17">
        <v>1</v>
      </c>
      <c r="C88" s="21" t="s">
        <v>102</v>
      </c>
      <c r="D88" s="12" t="s">
        <v>12</v>
      </c>
      <c r="E88" s="13">
        <v>3.12</v>
      </c>
      <c r="F88" s="15">
        <v>3.1200000000000005E-4</v>
      </c>
      <c r="G88" s="18">
        <f t="shared" si="5"/>
        <v>3.1203120000000002</v>
      </c>
      <c r="H88" s="18">
        <v>1.2</v>
      </c>
      <c r="I88" s="15">
        <f t="shared" si="3"/>
        <v>4.3203120000000004</v>
      </c>
      <c r="J88" s="3">
        <v>4.3203120000000004</v>
      </c>
      <c r="K88" s="5">
        <f t="shared" si="4"/>
        <v>0</v>
      </c>
    </row>
    <row r="89" spans="1:11" ht="35.25" x14ac:dyDescent="0.15">
      <c r="A89" s="12">
        <v>80</v>
      </c>
      <c r="B89" s="17">
        <v>1</v>
      </c>
      <c r="C89" s="21" t="s">
        <v>103</v>
      </c>
      <c r="D89" s="12" t="s">
        <v>12</v>
      </c>
      <c r="E89" s="13">
        <v>11.56</v>
      </c>
      <c r="F89" s="15">
        <v>1.1560000000000001E-3</v>
      </c>
      <c r="G89" s="18">
        <f t="shared" si="5"/>
        <v>11.561156</v>
      </c>
      <c r="H89" s="18">
        <v>2</v>
      </c>
      <c r="I89" s="15">
        <f t="shared" si="3"/>
        <v>13.561156</v>
      </c>
      <c r="J89" s="3">
        <v>13.561156</v>
      </c>
      <c r="K89" s="5">
        <f t="shared" si="4"/>
        <v>0</v>
      </c>
    </row>
    <row r="90" spans="1:11" ht="35.25" x14ac:dyDescent="0.15">
      <c r="A90" s="12">
        <v>81</v>
      </c>
      <c r="B90" s="17">
        <v>1</v>
      </c>
      <c r="C90" s="21" t="s">
        <v>104</v>
      </c>
      <c r="D90" s="12" t="s">
        <v>12</v>
      </c>
      <c r="E90" s="13">
        <v>5.78</v>
      </c>
      <c r="F90" s="15">
        <v>5.7800000000000006E-4</v>
      </c>
      <c r="G90" s="18">
        <f t="shared" si="5"/>
        <v>5.7805780000000002</v>
      </c>
      <c r="H90" s="18">
        <v>2.5</v>
      </c>
      <c r="I90" s="15">
        <f t="shared" si="3"/>
        <v>8.2805780000000002</v>
      </c>
      <c r="J90" s="3">
        <v>8.2805780000000002</v>
      </c>
      <c r="K90" s="5">
        <f t="shared" si="4"/>
        <v>0</v>
      </c>
    </row>
    <row r="91" spans="1:11" ht="35.25" x14ac:dyDescent="0.15">
      <c r="A91" s="12">
        <v>82</v>
      </c>
      <c r="B91" s="17">
        <v>1</v>
      </c>
      <c r="C91" s="21" t="s">
        <v>105</v>
      </c>
      <c r="D91" s="12" t="s">
        <v>12</v>
      </c>
      <c r="E91" s="13">
        <v>6.89</v>
      </c>
      <c r="F91" s="15">
        <v>6.8900000000000005E-4</v>
      </c>
      <c r="G91" s="18">
        <f t="shared" si="5"/>
        <v>6.8906890000000001</v>
      </c>
      <c r="H91" s="18">
        <v>3</v>
      </c>
      <c r="I91" s="15">
        <f t="shared" si="3"/>
        <v>9.8906890000000001</v>
      </c>
      <c r="J91" s="3">
        <v>9.8906890000000001</v>
      </c>
      <c r="K91" s="5">
        <f t="shared" si="4"/>
        <v>0</v>
      </c>
    </row>
    <row r="92" spans="1:11" ht="35.25" x14ac:dyDescent="0.15">
      <c r="A92" s="12">
        <v>83</v>
      </c>
      <c r="B92" s="17">
        <v>1</v>
      </c>
      <c r="C92" s="21" t="s">
        <v>106</v>
      </c>
      <c r="D92" s="12" t="s">
        <v>12</v>
      </c>
      <c r="E92" s="13">
        <v>12.67</v>
      </c>
      <c r="F92" s="15">
        <v>1.2670000000000001E-3</v>
      </c>
      <c r="G92" s="18">
        <f t="shared" si="5"/>
        <v>12.671267</v>
      </c>
      <c r="H92" s="18">
        <v>3</v>
      </c>
      <c r="I92" s="15">
        <f t="shared" si="3"/>
        <v>15.671267</v>
      </c>
      <c r="J92" s="3">
        <v>15.671267</v>
      </c>
      <c r="K92" s="5">
        <f t="shared" si="4"/>
        <v>0</v>
      </c>
    </row>
    <row r="93" spans="1:11" ht="35.25" x14ac:dyDescent="0.15">
      <c r="A93" s="12">
        <v>84</v>
      </c>
      <c r="B93" s="17">
        <v>1</v>
      </c>
      <c r="C93" s="21" t="s">
        <v>107</v>
      </c>
      <c r="D93" s="12" t="s">
        <v>12</v>
      </c>
      <c r="E93" s="13">
        <v>1.35</v>
      </c>
      <c r="F93" s="15">
        <v>1.3500000000000003E-4</v>
      </c>
      <c r="G93" s="18">
        <f t="shared" si="5"/>
        <v>1.3501350000000001</v>
      </c>
      <c r="H93" s="18">
        <v>1.65</v>
      </c>
      <c r="I93" s="15">
        <f t="shared" si="3"/>
        <v>3.0001350000000002</v>
      </c>
      <c r="J93" s="3">
        <v>3.0001350000000002</v>
      </c>
      <c r="K93" s="5">
        <f t="shared" si="4"/>
        <v>0</v>
      </c>
    </row>
    <row r="94" spans="1:11" ht="35.25" x14ac:dyDescent="0.15">
      <c r="A94" s="12">
        <v>85</v>
      </c>
      <c r="B94" s="17">
        <v>1</v>
      </c>
      <c r="C94" s="21" t="s">
        <v>108</v>
      </c>
      <c r="D94" s="12" t="s">
        <v>12</v>
      </c>
      <c r="E94" s="13">
        <v>1.54</v>
      </c>
      <c r="F94" s="15">
        <v>1.54E-4</v>
      </c>
      <c r="G94" s="18">
        <f t="shared" si="5"/>
        <v>1.540154</v>
      </c>
      <c r="H94" s="18">
        <v>1.65</v>
      </c>
      <c r="I94" s="15">
        <f t="shared" si="3"/>
        <v>3.1901539999999997</v>
      </c>
      <c r="J94" s="3">
        <v>3.1901539999999997</v>
      </c>
      <c r="K94" s="5">
        <f t="shared" si="4"/>
        <v>0</v>
      </c>
    </row>
    <row r="95" spans="1:11" ht="35.25" x14ac:dyDescent="0.15">
      <c r="A95" s="12">
        <v>86</v>
      </c>
      <c r="B95" s="17">
        <v>1</v>
      </c>
      <c r="C95" s="21" t="s">
        <v>109</v>
      </c>
      <c r="D95" s="12" t="s">
        <v>12</v>
      </c>
      <c r="E95" s="13">
        <v>1.54</v>
      </c>
      <c r="F95" s="15">
        <v>1.54E-4</v>
      </c>
      <c r="G95" s="18">
        <f t="shared" si="5"/>
        <v>1.540154</v>
      </c>
      <c r="H95" s="18">
        <v>0.25</v>
      </c>
      <c r="I95" s="15">
        <f t="shared" si="3"/>
        <v>1.790154</v>
      </c>
      <c r="J95" s="3">
        <v>1.790154</v>
      </c>
      <c r="K95" s="5">
        <f t="shared" si="4"/>
        <v>0</v>
      </c>
    </row>
    <row r="96" spans="1:11" ht="69.75" x14ac:dyDescent="0.15">
      <c r="A96" s="12">
        <v>87</v>
      </c>
      <c r="B96" s="17">
        <v>1</v>
      </c>
      <c r="C96" s="21" t="s">
        <v>110</v>
      </c>
      <c r="D96" s="12" t="s">
        <v>12</v>
      </c>
      <c r="E96" s="13">
        <v>3.16</v>
      </c>
      <c r="F96" s="15">
        <v>3.1600000000000004E-4</v>
      </c>
      <c r="G96" s="18">
        <f t="shared" si="5"/>
        <v>3.1603160000000003</v>
      </c>
      <c r="H96" s="18">
        <v>2</v>
      </c>
      <c r="I96" s="15">
        <f t="shared" si="3"/>
        <v>5.1603159999999999</v>
      </c>
      <c r="J96" s="3">
        <v>5.1603159999999999</v>
      </c>
      <c r="K96" s="5">
        <f t="shared" si="4"/>
        <v>0</v>
      </c>
    </row>
    <row r="97" spans="1:11" x14ac:dyDescent="0.15">
      <c r="A97" s="12">
        <v>88</v>
      </c>
      <c r="B97" s="17">
        <v>1</v>
      </c>
      <c r="C97" s="21" t="s">
        <v>111</v>
      </c>
      <c r="D97" s="12" t="s">
        <v>12</v>
      </c>
      <c r="E97" s="13">
        <v>0</v>
      </c>
      <c r="F97" s="15">
        <v>0</v>
      </c>
      <c r="G97" s="18">
        <f t="shared" si="5"/>
        <v>0</v>
      </c>
      <c r="H97" s="18">
        <v>0</v>
      </c>
      <c r="I97" s="15">
        <f t="shared" si="3"/>
        <v>0</v>
      </c>
      <c r="J97" s="3">
        <v>0</v>
      </c>
      <c r="K97" s="5">
        <f t="shared" si="4"/>
        <v>0</v>
      </c>
    </row>
    <row r="98" spans="1:11" ht="81" x14ac:dyDescent="0.15">
      <c r="A98" s="12">
        <v>89</v>
      </c>
      <c r="B98" s="17">
        <v>1</v>
      </c>
      <c r="C98" s="21" t="s">
        <v>112</v>
      </c>
      <c r="D98" s="12" t="s">
        <v>12</v>
      </c>
      <c r="E98" s="13">
        <v>4.53</v>
      </c>
      <c r="F98" s="15">
        <v>4.5300000000000006E-4</v>
      </c>
      <c r="G98" s="18">
        <f t="shared" si="5"/>
        <v>4.5304530000000005</v>
      </c>
      <c r="H98" s="18">
        <v>2.2000000000000002</v>
      </c>
      <c r="I98" s="15">
        <f t="shared" si="3"/>
        <v>6.7304530000000007</v>
      </c>
      <c r="J98" s="3">
        <v>6.7304530000000007</v>
      </c>
      <c r="K98" s="5">
        <f t="shared" si="4"/>
        <v>0</v>
      </c>
    </row>
    <row r="99" spans="1:11" x14ac:dyDescent="0.15">
      <c r="A99" s="12">
        <v>90</v>
      </c>
      <c r="B99" s="17">
        <v>1</v>
      </c>
      <c r="C99" s="21" t="s">
        <v>111</v>
      </c>
      <c r="D99" s="12" t="s">
        <v>12</v>
      </c>
      <c r="E99" s="13">
        <v>0</v>
      </c>
      <c r="F99" s="15">
        <v>0</v>
      </c>
      <c r="G99" s="18">
        <f t="shared" si="5"/>
        <v>0</v>
      </c>
      <c r="H99" s="18">
        <v>0</v>
      </c>
      <c r="I99" s="15">
        <f t="shared" si="3"/>
        <v>0</v>
      </c>
      <c r="J99" s="3">
        <v>0</v>
      </c>
      <c r="K99" s="5">
        <f t="shared" si="4"/>
        <v>0</v>
      </c>
    </row>
    <row r="100" spans="1:11" ht="69.75" x14ac:dyDescent="0.15">
      <c r="A100" s="12">
        <v>91</v>
      </c>
      <c r="B100" s="17">
        <v>1</v>
      </c>
      <c r="C100" s="21" t="s">
        <v>113</v>
      </c>
      <c r="D100" s="12" t="s">
        <v>12</v>
      </c>
      <c r="E100" s="13">
        <v>4.0599999999999996</v>
      </c>
      <c r="F100" s="15">
        <v>4.06E-4</v>
      </c>
      <c r="G100" s="18">
        <f t="shared" si="5"/>
        <v>4.0604059999999995</v>
      </c>
      <c r="H100" s="18">
        <v>0.01</v>
      </c>
      <c r="I100" s="15">
        <f t="shared" si="3"/>
        <v>4.0704059999999993</v>
      </c>
      <c r="J100" s="3">
        <v>4.0704059999999993</v>
      </c>
      <c r="K100" s="5">
        <f t="shared" si="4"/>
        <v>0</v>
      </c>
    </row>
    <row r="101" spans="1:11" ht="35.25" x14ac:dyDescent="0.15">
      <c r="A101" s="12">
        <v>92</v>
      </c>
      <c r="B101" s="17">
        <v>1</v>
      </c>
      <c r="C101" s="21" t="s">
        <v>114</v>
      </c>
      <c r="D101" s="12" t="s">
        <v>12</v>
      </c>
      <c r="E101" s="13">
        <v>2.0699999999999998</v>
      </c>
      <c r="F101" s="15">
        <v>2.0699999999999999E-4</v>
      </c>
      <c r="G101" s="18">
        <f t="shared" si="5"/>
        <v>2.0702069999999999</v>
      </c>
      <c r="H101" s="18">
        <v>0.01</v>
      </c>
      <c r="I101" s="15">
        <f t="shared" si="3"/>
        <v>2.0802069999999997</v>
      </c>
      <c r="J101" s="3">
        <v>2.0802069999999997</v>
      </c>
      <c r="K101" s="5">
        <f t="shared" si="4"/>
        <v>0</v>
      </c>
    </row>
    <row r="102" spans="1:11" ht="35.25" x14ac:dyDescent="0.15">
      <c r="A102" s="12">
        <v>93</v>
      </c>
      <c r="B102" s="17">
        <v>1</v>
      </c>
      <c r="C102" s="21" t="s">
        <v>115</v>
      </c>
      <c r="D102" s="12" t="s">
        <v>12</v>
      </c>
      <c r="E102" s="13">
        <v>1.92</v>
      </c>
      <c r="F102" s="15">
        <v>1.92E-4</v>
      </c>
      <c r="G102" s="18">
        <f t="shared" si="5"/>
        <v>1.9201919999999999</v>
      </c>
      <c r="H102" s="18">
        <v>0.01</v>
      </c>
      <c r="I102" s="15">
        <f t="shared" si="3"/>
        <v>1.9301919999999999</v>
      </c>
      <c r="J102" s="3">
        <v>1.9301919999999999</v>
      </c>
      <c r="K102" s="5">
        <f t="shared" si="4"/>
        <v>0</v>
      </c>
    </row>
    <row r="103" spans="1:11" ht="35.25" x14ac:dyDescent="0.15">
      <c r="A103" s="12">
        <v>94</v>
      </c>
      <c r="B103" s="17">
        <v>1</v>
      </c>
      <c r="C103" s="21" t="s">
        <v>116</v>
      </c>
      <c r="D103" s="12" t="s">
        <v>12</v>
      </c>
      <c r="E103" s="13">
        <v>3.09</v>
      </c>
      <c r="F103" s="15">
        <v>3.0899999999999998E-4</v>
      </c>
      <c r="G103" s="18">
        <f t="shared" si="5"/>
        <v>3.090309</v>
      </c>
      <c r="H103" s="18">
        <v>1.7</v>
      </c>
      <c r="I103" s="15">
        <f t="shared" si="3"/>
        <v>4.7903089999999997</v>
      </c>
      <c r="J103" s="3">
        <v>4.7903089999999997</v>
      </c>
      <c r="K103" s="5">
        <f t="shared" si="4"/>
        <v>0</v>
      </c>
    </row>
    <row r="104" spans="1:11" ht="24" x14ac:dyDescent="0.15">
      <c r="A104" s="12">
        <v>95</v>
      </c>
      <c r="B104" s="17">
        <v>1</v>
      </c>
      <c r="C104" s="21" t="s">
        <v>117</v>
      </c>
      <c r="D104" s="12" t="s">
        <v>12</v>
      </c>
      <c r="E104" s="13">
        <v>4.01</v>
      </c>
      <c r="F104" s="15">
        <v>4.0099999999999999E-4</v>
      </c>
      <c r="G104" s="18">
        <f t="shared" si="5"/>
        <v>4.0104009999999999</v>
      </c>
      <c r="H104" s="18">
        <v>0.01</v>
      </c>
      <c r="I104" s="15">
        <f t="shared" si="3"/>
        <v>4.0204009999999997</v>
      </c>
      <c r="J104" s="3">
        <v>4.0204009999999997</v>
      </c>
      <c r="K104" s="5">
        <f t="shared" si="4"/>
        <v>0</v>
      </c>
    </row>
    <row r="105" spans="1:11" ht="35.25" x14ac:dyDescent="0.15">
      <c r="A105" s="12">
        <v>96</v>
      </c>
      <c r="B105" s="17">
        <v>1</v>
      </c>
      <c r="C105" s="21" t="s">
        <v>118</v>
      </c>
      <c r="D105" s="12" t="s">
        <v>12</v>
      </c>
      <c r="E105" s="13">
        <v>9.9</v>
      </c>
      <c r="F105" s="15">
        <v>9.8999999999999999E-4</v>
      </c>
      <c r="G105" s="18">
        <f t="shared" si="5"/>
        <v>9.9009900000000002</v>
      </c>
      <c r="H105" s="18">
        <v>0.01</v>
      </c>
      <c r="I105" s="15">
        <f t="shared" si="3"/>
        <v>9.91099</v>
      </c>
      <c r="J105" s="3">
        <v>9.91099</v>
      </c>
      <c r="K105" s="5">
        <f t="shared" si="4"/>
        <v>0</v>
      </c>
    </row>
    <row r="106" spans="1:11" ht="24" x14ac:dyDescent="0.15">
      <c r="A106" s="12">
        <v>97</v>
      </c>
      <c r="B106" s="17">
        <v>1</v>
      </c>
      <c r="C106" s="21" t="s">
        <v>119</v>
      </c>
      <c r="D106" s="12" t="s">
        <v>12</v>
      </c>
      <c r="E106" s="13">
        <v>2.2400000000000002</v>
      </c>
      <c r="F106" s="15">
        <v>2.2400000000000002E-4</v>
      </c>
      <c r="G106" s="18">
        <f t="shared" si="5"/>
        <v>2.240224</v>
      </c>
      <c r="H106" s="18">
        <v>1</v>
      </c>
      <c r="I106" s="15">
        <f t="shared" si="3"/>
        <v>3.240224</v>
      </c>
      <c r="J106" s="3">
        <v>3.240224</v>
      </c>
      <c r="K106" s="5">
        <f t="shared" si="4"/>
        <v>0</v>
      </c>
    </row>
    <row r="107" spans="1:11" ht="24" x14ac:dyDescent="0.15">
      <c r="A107" s="12">
        <v>98</v>
      </c>
      <c r="B107" s="17">
        <v>1</v>
      </c>
      <c r="C107" s="21" t="s">
        <v>120</v>
      </c>
      <c r="D107" s="12" t="s">
        <v>12</v>
      </c>
      <c r="E107" s="13">
        <v>2.62</v>
      </c>
      <c r="F107" s="15">
        <v>2.6200000000000003E-4</v>
      </c>
      <c r="G107" s="18">
        <f t="shared" si="5"/>
        <v>2.6202620000000003</v>
      </c>
      <c r="H107" s="18">
        <v>1</v>
      </c>
      <c r="I107" s="15">
        <f t="shared" si="3"/>
        <v>3.6202620000000003</v>
      </c>
      <c r="J107" s="3">
        <v>3.6202620000000003</v>
      </c>
      <c r="K107" s="5">
        <f t="shared" si="4"/>
        <v>0</v>
      </c>
    </row>
    <row r="108" spans="1:11" ht="24" x14ac:dyDescent="0.15">
      <c r="A108" s="12">
        <v>99</v>
      </c>
      <c r="B108" s="17">
        <v>1</v>
      </c>
      <c r="C108" s="21" t="s">
        <v>121</v>
      </c>
      <c r="D108" s="12" t="s">
        <v>12</v>
      </c>
      <c r="E108" s="13">
        <v>5.77</v>
      </c>
      <c r="F108" s="15">
        <v>5.7700000000000004E-4</v>
      </c>
      <c r="G108" s="18">
        <f t="shared" si="5"/>
        <v>5.7705769999999994</v>
      </c>
      <c r="H108" s="18">
        <v>1</v>
      </c>
      <c r="I108" s="15">
        <f t="shared" si="3"/>
        <v>6.7705769999999994</v>
      </c>
      <c r="J108" s="3">
        <v>6.7705769999999994</v>
      </c>
      <c r="K108" s="5">
        <f t="shared" si="4"/>
        <v>0</v>
      </c>
    </row>
    <row r="109" spans="1:11" ht="35.25" x14ac:dyDescent="0.15">
      <c r="A109" s="12">
        <v>100</v>
      </c>
      <c r="B109" s="17">
        <v>1</v>
      </c>
      <c r="C109" s="21" t="s">
        <v>122</v>
      </c>
      <c r="D109" s="12" t="s">
        <v>12</v>
      </c>
      <c r="E109" s="13">
        <v>185</v>
      </c>
      <c r="F109" s="15">
        <v>1.8500000000000003E-2</v>
      </c>
      <c r="G109" s="18">
        <f t="shared" si="5"/>
        <v>185.01849999999999</v>
      </c>
      <c r="H109" s="18">
        <v>0.01</v>
      </c>
      <c r="I109" s="15">
        <f t="shared" si="3"/>
        <v>185.02849999999998</v>
      </c>
      <c r="J109" s="3">
        <v>185.02849999999998</v>
      </c>
      <c r="K109" s="5">
        <f t="shared" si="4"/>
        <v>0</v>
      </c>
    </row>
    <row r="110" spans="1:11" ht="35.25" x14ac:dyDescent="0.15">
      <c r="A110" s="12">
        <v>101</v>
      </c>
      <c r="B110" s="17">
        <v>2</v>
      </c>
      <c r="C110" s="21" t="s">
        <v>123</v>
      </c>
      <c r="D110" s="12" t="s">
        <v>3</v>
      </c>
      <c r="E110" s="13">
        <v>9.1999999999999993</v>
      </c>
      <c r="F110" s="15">
        <v>0.91999999999999993</v>
      </c>
      <c r="G110" s="18">
        <f t="shared" si="5"/>
        <v>10.119999999999999</v>
      </c>
      <c r="H110" s="18">
        <v>28.2</v>
      </c>
      <c r="I110" s="15">
        <f t="shared" si="3"/>
        <v>38.32</v>
      </c>
      <c r="J110" s="3">
        <v>38.32</v>
      </c>
      <c r="K110" s="5">
        <f t="shared" si="4"/>
        <v>0</v>
      </c>
    </row>
    <row r="111" spans="1:11" ht="46.5" x14ac:dyDescent="0.15">
      <c r="A111" s="12">
        <v>102</v>
      </c>
      <c r="B111" s="17">
        <v>2</v>
      </c>
      <c r="C111" s="21" t="s">
        <v>124</v>
      </c>
      <c r="D111" s="12" t="s">
        <v>3</v>
      </c>
      <c r="E111" s="13">
        <v>15.2</v>
      </c>
      <c r="F111" s="15">
        <v>1.0640000000000001</v>
      </c>
      <c r="G111" s="18">
        <f t="shared" si="5"/>
        <v>16.263999999999999</v>
      </c>
      <c r="H111" s="18">
        <v>32</v>
      </c>
      <c r="I111" s="15">
        <f t="shared" si="3"/>
        <v>48.263999999999996</v>
      </c>
      <c r="J111" s="3">
        <v>48.263999999999996</v>
      </c>
      <c r="K111" s="5">
        <f t="shared" si="4"/>
        <v>0</v>
      </c>
    </row>
    <row r="112" spans="1:11" ht="46.5" x14ac:dyDescent="0.15">
      <c r="A112" s="12">
        <v>103</v>
      </c>
      <c r="B112" s="17">
        <v>2</v>
      </c>
      <c r="C112" s="21" t="s">
        <v>125</v>
      </c>
      <c r="D112" s="12" t="s">
        <v>3</v>
      </c>
      <c r="E112" s="13">
        <v>12.4</v>
      </c>
      <c r="F112" s="15">
        <v>0.9920000000000001</v>
      </c>
      <c r="G112" s="18">
        <f t="shared" si="5"/>
        <v>13.392000000000001</v>
      </c>
      <c r="H112" s="18">
        <v>32</v>
      </c>
      <c r="I112" s="15">
        <f t="shared" si="3"/>
        <v>45.392000000000003</v>
      </c>
      <c r="J112" s="3">
        <v>45.392000000000003</v>
      </c>
      <c r="K112" s="5">
        <f t="shared" si="4"/>
        <v>0</v>
      </c>
    </row>
    <row r="113" spans="1:11" ht="35.25" x14ac:dyDescent="0.15">
      <c r="A113" s="12">
        <v>104</v>
      </c>
      <c r="B113" s="17">
        <v>2</v>
      </c>
      <c r="C113" s="21" t="s">
        <v>126</v>
      </c>
      <c r="D113" s="12" t="s">
        <v>3</v>
      </c>
      <c r="E113" s="13">
        <v>12.88</v>
      </c>
      <c r="F113" s="15">
        <v>1.2880000000000001E-3</v>
      </c>
      <c r="G113" s="18">
        <f t="shared" si="5"/>
        <v>12.881288000000001</v>
      </c>
      <c r="H113" s="18">
        <v>0.01</v>
      </c>
      <c r="I113" s="15">
        <f t="shared" si="3"/>
        <v>12.891288000000001</v>
      </c>
      <c r="J113" s="3">
        <v>12.891288000000001</v>
      </c>
      <c r="K113" s="5">
        <f t="shared" si="4"/>
        <v>0</v>
      </c>
    </row>
    <row r="114" spans="1:11" ht="46.5" x14ac:dyDescent="0.15">
      <c r="A114" s="12">
        <v>108</v>
      </c>
      <c r="B114" s="17">
        <v>2</v>
      </c>
      <c r="C114" s="21" t="s">
        <v>127</v>
      </c>
      <c r="D114" s="12" t="s">
        <v>3</v>
      </c>
      <c r="E114" s="13">
        <v>331.2</v>
      </c>
      <c r="F114" s="15">
        <v>3.3120000000000004E-2</v>
      </c>
      <c r="G114" s="18">
        <f t="shared" si="5"/>
        <v>331.23311999999999</v>
      </c>
      <c r="H114" s="18">
        <v>78</v>
      </c>
      <c r="I114" s="15">
        <f t="shared" si="3"/>
        <v>409.23311999999999</v>
      </c>
      <c r="J114" s="3">
        <v>409.23311999999999</v>
      </c>
      <c r="K114" s="5">
        <f t="shared" si="4"/>
        <v>0</v>
      </c>
    </row>
    <row r="115" spans="1:11" ht="46.5" x14ac:dyDescent="0.15">
      <c r="A115" s="12">
        <v>109</v>
      </c>
      <c r="B115" s="17">
        <v>2</v>
      </c>
      <c r="C115" s="21" t="s">
        <v>128</v>
      </c>
      <c r="D115" s="12" t="s">
        <v>3</v>
      </c>
      <c r="E115" s="13">
        <v>456</v>
      </c>
      <c r="F115" s="15">
        <v>4.5600000000000002E-2</v>
      </c>
      <c r="G115" s="18">
        <f t="shared" si="5"/>
        <v>456.04559999999998</v>
      </c>
      <c r="H115" s="18">
        <v>85</v>
      </c>
      <c r="I115" s="15">
        <f t="shared" si="3"/>
        <v>541.04559999999992</v>
      </c>
      <c r="J115" s="3">
        <v>541.04559999999992</v>
      </c>
      <c r="K115" s="5">
        <f t="shared" si="4"/>
        <v>0</v>
      </c>
    </row>
    <row r="116" spans="1:11" ht="46.5" x14ac:dyDescent="0.15">
      <c r="A116" s="12">
        <v>110</v>
      </c>
      <c r="B116" s="17">
        <v>2</v>
      </c>
      <c r="C116" s="21" t="s">
        <v>129</v>
      </c>
      <c r="D116" s="12" t="s">
        <v>3</v>
      </c>
      <c r="E116" s="13">
        <v>580</v>
      </c>
      <c r="F116" s="15">
        <v>5.8000000000000003E-2</v>
      </c>
      <c r="G116" s="18">
        <f t="shared" si="5"/>
        <v>580.05799999999999</v>
      </c>
      <c r="H116" s="18">
        <v>75</v>
      </c>
      <c r="I116" s="15">
        <f t="shared" si="3"/>
        <v>655.05799999999999</v>
      </c>
      <c r="J116" s="3">
        <v>655.05799999999999</v>
      </c>
      <c r="K116" s="5">
        <f t="shared" si="4"/>
        <v>0</v>
      </c>
    </row>
    <row r="117" spans="1:11" ht="46.5" x14ac:dyDescent="0.15">
      <c r="A117" s="12">
        <v>111</v>
      </c>
      <c r="B117" s="17">
        <v>2</v>
      </c>
      <c r="C117" s="21" t="s">
        <v>130</v>
      </c>
      <c r="D117" s="12" t="s">
        <v>3</v>
      </c>
      <c r="E117" s="13">
        <v>720</v>
      </c>
      <c r="F117" s="15">
        <v>7.2000000000000008E-2</v>
      </c>
      <c r="G117" s="18">
        <f t="shared" si="5"/>
        <v>720.072</v>
      </c>
      <c r="H117" s="18">
        <v>0.01</v>
      </c>
      <c r="I117" s="15">
        <f t="shared" si="3"/>
        <v>720.08199999999999</v>
      </c>
      <c r="J117" s="3">
        <v>720.08199999999999</v>
      </c>
      <c r="K117" s="5">
        <f t="shared" si="4"/>
        <v>0</v>
      </c>
    </row>
    <row r="118" spans="1:11" ht="58.5" x14ac:dyDescent="0.15">
      <c r="A118" s="12">
        <v>112</v>
      </c>
      <c r="B118" s="17">
        <v>2</v>
      </c>
      <c r="C118" s="21" t="s">
        <v>131</v>
      </c>
      <c r="D118" s="12" t="s">
        <v>3</v>
      </c>
      <c r="E118" s="13">
        <v>772.8</v>
      </c>
      <c r="F118" s="15">
        <v>7.7280000000000001E-2</v>
      </c>
      <c r="G118" s="18">
        <f t="shared" si="5"/>
        <v>772.87727999999993</v>
      </c>
      <c r="H118" s="18">
        <v>0.01</v>
      </c>
      <c r="I118" s="15">
        <f t="shared" si="3"/>
        <v>772.88727999999992</v>
      </c>
      <c r="J118" s="3">
        <v>772.88727999999992</v>
      </c>
      <c r="K118" s="5">
        <f t="shared" si="4"/>
        <v>0</v>
      </c>
    </row>
    <row r="119" spans="1:11" ht="58.5" x14ac:dyDescent="0.15">
      <c r="A119" s="12">
        <v>113</v>
      </c>
      <c r="B119" s="17">
        <v>2</v>
      </c>
      <c r="C119" s="21" t="s">
        <v>132</v>
      </c>
      <c r="D119" s="12" t="s">
        <v>3</v>
      </c>
      <c r="E119" s="13">
        <v>901.6</v>
      </c>
      <c r="F119" s="15">
        <v>9.0160000000000004E-2</v>
      </c>
      <c r="G119" s="18">
        <f t="shared" si="5"/>
        <v>901.69015999999999</v>
      </c>
      <c r="H119" s="18">
        <v>0.01</v>
      </c>
      <c r="I119" s="15">
        <f t="shared" si="3"/>
        <v>901.70015999999998</v>
      </c>
      <c r="J119" s="3">
        <v>901.70015999999998</v>
      </c>
      <c r="K119" s="5">
        <f t="shared" si="4"/>
        <v>0</v>
      </c>
    </row>
    <row r="120" spans="1:11" ht="58.5" x14ac:dyDescent="0.15">
      <c r="A120" s="12">
        <v>114</v>
      </c>
      <c r="B120" s="17">
        <v>2</v>
      </c>
      <c r="C120" s="21" t="s">
        <v>133</v>
      </c>
      <c r="D120" s="12" t="s">
        <v>3</v>
      </c>
      <c r="E120" s="13">
        <v>3183.2</v>
      </c>
      <c r="F120" s="15">
        <v>0.31831999999999999</v>
      </c>
      <c r="G120" s="18">
        <f t="shared" si="5"/>
        <v>3183.5183199999997</v>
      </c>
      <c r="H120" s="18">
        <v>0.01</v>
      </c>
      <c r="I120" s="15">
        <f t="shared" si="3"/>
        <v>3183.5283199999999</v>
      </c>
      <c r="J120" s="3">
        <v>3183.5283199999999</v>
      </c>
      <c r="K120" s="5">
        <f t="shared" si="4"/>
        <v>0</v>
      </c>
    </row>
    <row r="121" spans="1:11" ht="46.5" x14ac:dyDescent="0.15">
      <c r="A121" s="12">
        <v>115</v>
      </c>
      <c r="B121" s="17">
        <v>2</v>
      </c>
      <c r="C121" s="21" t="s">
        <v>134</v>
      </c>
      <c r="D121" s="12" t="s">
        <v>3</v>
      </c>
      <c r="E121" s="13">
        <v>6348</v>
      </c>
      <c r="F121" s="15">
        <v>0.63480000000000003</v>
      </c>
      <c r="G121" s="18">
        <f t="shared" si="5"/>
        <v>6348.6347999999998</v>
      </c>
      <c r="H121" s="18">
        <v>0.01</v>
      </c>
      <c r="I121" s="15">
        <f t="shared" si="3"/>
        <v>6348.6448</v>
      </c>
      <c r="J121" s="3">
        <v>6348.6448</v>
      </c>
      <c r="K121" s="5">
        <f t="shared" si="4"/>
        <v>0</v>
      </c>
    </row>
    <row r="122" spans="1:11" ht="46.5" x14ac:dyDescent="0.15">
      <c r="A122" s="12">
        <v>116</v>
      </c>
      <c r="B122" s="17">
        <v>2</v>
      </c>
      <c r="C122" s="21" t="s">
        <v>135</v>
      </c>
      <c r="D122" s="12" t="s">
        <v>3</v>
      </c>
      <c r="E122" s="13">
        <v>455.4</v>
      </c>
      <c r="F122" s="15">
        <v>4.5539999999999997E-2</v>
      </c>
      <c r="G122" s="18">
        <f t="shared" si="5"/>
        <v>455.44553999999999</v>
      </c>
      <c r="H122" s="18">
        <v>78</v>
      </c>
      <c r="I122" s="15">
        <f t="shared" si="3"/>
        <v>533.44553999999994</v>
      </c>
      <c r="J122" s="3">
        <v>533.44553999999994</v>
      </c>
      <c r="K122" s="5">
        <f t="shared" si="4"/>
        <v>0</v>
      </c>
    </row>
    <row r="123" spans="1:11" ht="46.5" x14ac:dyDescent="0.15">
      <c r="A123" s="12">
        <v>117</v>
      </c>
      <c r="B123" s="17">
        <v>2</v>
      </c>
      <c r="C123" s="21" t="s">
        <v>136</v>
      </c>
      <c r="D123" s="12" t="s">
        <v>3</v>
      </c>
      <c r="E123" s="13">
        <v>708.4</v>
      </c>
      <c r="F123" s="15">
        <v>7.084E-2</v>
      </c>
      <c r="G123" s="18">
        <f t="shared" si="5"/>
        <v>708.47083999999995</v>
      </c>
      <c r="H123" s="18">
        <v>0.01</v>
      </c>
      <c r="I123" s="15">
        <f t="shared" si="3"/>
        <v>708.48083999999994</v>
      </c>
      <c r="J123" s="3">
        <v>708.48083999999994</v>
      </c>
      <c r="K123" s="5">
        <f t="shared" si="4"/>
        <v>0</v>
      </c>
    </row>
    <row r="124" spans="1:11" ht="46.5" x14ac:dyDescent="0.15">
      <c r="A124" s="12">
        <v>118</v>
      </c>
      <c r="B124" s="17">
        <v>2</v>
      </c>
      <c r="C124" s="21" t="s">
        <v>137</v>
      </c>
      <c r="D124" s="12" t="s">
        <v>3</v>
      </c>
      <c r="E124" s="13">
        <v>1002.8</v>
      </c>
      <c r="F124" s="15">
        <v>0.10027999999999999</v>
      </c>
      <c r="G124" s="18">
        <f t="shared" si="5"/>
        <v>1002.90028</v>
      </c>
      <c r="H124" s="18">
        <v>0.01</v>
      </c>
      <c r="I124" s="15">
        <f t="shared" si="3"/>
        <v>1002.9102799999999</v>
      </c>
      <c r="J124" s="3">
        <v>1002.9102799999999</v>
      </c>
      <c r="K124" s="5">
        <f t="shared" si="4"/>
        <v>0</v>
      </c>
    </row>
    <row r="125" spans="1:11" ht="46.5" x14ac:dyDescent="0.15">
      <c r="A125" s="12">
        <v>119</v>
      </c>
      <c r="B125" s="17">
        <v>2</v>
      </c>
      <c r="C125" s="21" t="s">
        <v>138</v>
      </c>
      <c r="D125" s="12" t="s">
        <v>3</v>
      </c>
      <c r="E125" s="13">
        <v>1269.5999999999999</v>
      </c>
      <c r="F125" s="15">
        <v>0.12695999999999999</v>
      </c>
      <c r="G125" s="18">
        <f t="shared" si="5"/>
        <v>1269.72696</v>
      </c>
      <c r="H125" s="18">
        <v>0.01</v>
      </c>
      <c r="I125" s="15">
        <f t="shared" si="3"/>
        <v>1269.73696</v>
      </c>
      <c r="J125" s="3">
        <v>1269.73696</v>
      </c>
      <c r="K125" s="5">
        <f t="shared" si="4"/>
        <v>0</v>
      </c>
    </row>
    <row r="126" spans="1:11" ht="58.5" x14ac:dyDescent="0.15">
      <c r="A126" s="12">
        <v>120</v>
      </c>
      <c r="B126" s="17">
        <v>2</v>
      </c>
      <c r="C126" s="21" t="s">
        <v>139</v>
      </c>
      <c r="D126" s="12" t="s">
        <v>3</v>
      </c>
      <c r="E126" s="13">
        <v>1380</v>
      </c>
      <c r="F126" s="15">
        <v>0.13800000000000001</v>
      </c>
      <c r="G126" s="18">
        <f t="shared" si="5"/>
        <v>1380.1379999999999</v>
      </c>
      <c r="H126" s="18">
        <v>0.01</v>
      </c>
      <c r="I126" s="15">
        <f t="shared" si="3"/>
        <v>1380.1479999999999</v>
      </c>
      <c r="J126" s="3">
        <v>1380.1479999999999</v>
      </c>
      <c r="K126" s="5">
        <f t="shared" si="4"/>
        <v>0</v>
      </c>
    </row>
    <row r="127" spans="1:11" ht="58.5" x14ac:dyDescent="0.15">
      <c r="A127" s="12">
        <v>121</v>
      </c>
      <c r="B127" s="17">
        <v>2</v>
      </c>
      <c r="C127" s="21" t="s">
        <v>140</v>
      </c>
      <c r="D127" s="12" t="s">
        <v>3</v>
      </c>
      <c r="E127" s="13">
        <v>1646.8</v>
      </c>
      <c r="F127" s="15">
        <v>0.16467999999999999</v>
      </c>
      <c r="G127" s="18">
        <f t="shared" si="5"/>
        <v>1646.96468</v>
      </c>
      <c r="H127" s="18">
        <v>0.01</v>
      </c>
      <c r="I127" s="15">
        <f t="shared" si="3"/>
        <v>1646.97468</v>
      </c>
      <c r="J127" s="3">
        <v>1646.97468</v>
      </c>
      <c r="K127" s="5">
        <f t="shared" si="4"/>
        <v>0</v>
      </c>
    </row>
    <row r="128" spans="1:11" ht="58.5" x14ac:dyDescent="0.15">
      <c r="A128" s="12">
        <v>122</v>
      </c>
      <c r="B128" s="17">
        <v>2</v>
      </c>
      <c r="C128" s="21" t="s">
        <v>141</v>
      </c>
      <c r="D128" s="12" t="s">
        <v>3</v>
      </c>
      <c r="E128" s="13">
        <v>6348</v>
      </c>
      <c r="F128" s="15">
        <v>0.63480000000000003</v>
      </c>
      <c r="G128" s="18">
        <f t="shared" si="5"/>
        <v>6348.6347999999998</v>
      </c>
      <c r="H128" s="18">
        <v>0.01</v>
      </c>
      <c r="I128" s="15">
        <f t="shared" si="3"/>
        <v>6348.6448</v>
      </c>
      <c r="J128" s="3">
        <v>6348.6448</v>
      </c>
      <c r="K128" s="5">
        <f t="shared" si="4"/>
        <v>0</v>
      </c>
    </row>
    <row r="129" spans="1:11" ht="46.5" x14ac:dyDescent="0.15">
      <c r="A129" s="12">
        <v>123</v>
      </c>
      <c r="B129" s="17">
        <v>2</v>
      </c>
      <c r="C129" s="21" t="s">
        <v>142</v>
      </c>
      <c r="D129" s="12" t="s">
        <v>3</v>
      </c>
      <c r="E129" s="13">
        <v>8924</v>
      </c>
      <c r="F129" s="15">
        <v>0.89240000000000008</v>
      </c>
      <c r="G129" s="18">
        <f t="shared" si="5"/>
        <v>8924.8924000000006</v>
      </c>
      <c r="H129" s="18">
        <v>0.01</v>
      </c>
      <c r="I129" s="15">
        <f t="shared" si="3"/>
        <v>8924.9024000000009</v>
      </c>
      <c r="J129" s="3">
        <v>8924.9024000000009</v>
      </c>
      <c r="K129" s="5">
        <f t="shared" si="4"/>
        <v>0</v>
      </c>
    </row>
    <row r="130" spans="1:11" ht="46.5" x14ac:dyDescent="0.15">
      <c r="A130" s="12">
        <v>124</v>
      </c>
      <c r="B130" s="17">
        <v>2</v>
      </c>
      <c r="C130" s="21" t="s">
        <v>143</v>
      </c>
      <c r="D130" s="12" t="s">
        <v>3</v>
      </c>
      <c r="E130" s="13">
        <v>920</v>
      </c>
      <c r="F130" s="15">
        <v>9.1999999999999998E-2</v>
      </c>
      <c r="G130" s="18">
        <f t="shared" si="5"/>
        <v>920.09199999999998</v>
      </c>
      <c r="H130" s="18">
        <v>0.01</v>
      </c>
      <c r="I130" s="15">
        <f t="shared" si="3"/>
        <v>920.10199999999998</v>
      </c>
      <c r="J130" s="3">
        <v>920.10199999999998</v>
      </c>
      <c r="K130" s="5">
        <f t="shared" si="4"/>
        <v>0</v>
      </c>
    </row>
    <row r="131" spans="1:11" ht="46.5" x14ac:dyDescent="0.15">
      <c r="A131" s="12">
        <v>125</v>
      </c>
      <c r="B131" s="17">
        <v>2</v>
      </c>
      <c r="C131" s="21" t="s">
        <v>144</v>
      </c>
      <c r="D131" s="12" t="s">
        <v>3</v>
      </c>
      <c r="E131" s="13">
        <v>874</v>
      </c>
      <c r="F131" s="15">
        <v>8.7400000000000005E-2</v>
      </c>
      <c r="G131" s="18">
        <f t="shared" si="5"/>
        <v>874.0874</v>
      </c>
      <c r="H131" s="18">
        <v>0.01</v>
      </c>
      <c r="I131" s="15">
        <f t="shared" ref="I131:I194" si="6">+H131+G131</f>
        <v>874.09739999999999</v>
      </c>
      <c r="J131" s="3">
        <v>874.09739999999999</v>
      </c>
      <c r="K131" s="5">
        <f t="shared" ref="K131:K194" si="7">+J131-I131</f>
        <v>0</v>
      </c>
    </row>
    <row r="132" spans="1:11" ht="58.5" x14ac:dyDescent="0.15">
      <c r="A132" s="12">
        <v>126</v>
      </c>
      <c r="B132" s="17">
        <v>2</v>
      </c>
      <c r="C132" s="21" t="s">
        <v>145</v>
      </c>
      <c r="D132" s="12" t="s">
        <v>3</v>
      </c>
      <c r="E132" s="13">
        <v>1472</v>
      </c>
      <c r="F132" s="15">
        <v>0.1472</v>
      </c>
      <c r="G132" s="18">
        <f t="shared" si="5"/>
        <v>1472.1472000000001</v>
      </c>
      <c r="H132" s="18">
        <v>0.01</v>
      </c>
      <c r="I132" s="15">
        <f t="shared" si="6"/>
        <v>1472.1572000000001</v>
      </c>
      <c r="J132" s="3">
        <v>1472.1572000000001</v>
      </c>
      <c r="K132" s="5">
        <f t="shared" si="7"/>
        <v>0</v>
      </c>
    </row>
    <row r="133" spans="1:11" ht="58.5" x14ac:dyDescent="0.15">
      <c r="A133" s="12">
        <v>127</v>
      </c>
      <c r="B133" s="17">
        <v>2</v>
      </c>
      <c r="C133" s="21" t="s">
        <v>146</v>
      </c>
      <c r="D133" s="12" t="s">
        <v>3</v>
      </c>
      <c r="E133" s="13">
        <v>538.20000000000005</v>
      </c>
      <c r="F133" s="15">
        <v>5.3820000000000007E-2</v>
      </c>
      <c r="G133" s="18">
        <f t="shared" si="5"/>
        <v>538.25382000000002</v>
      </c>
      <c r="H133" s="18">
        <v>0.01</v>
      </c>
      <c r="I133" s="15">
        <f t="shared" si="6"/>
        <v>538.26382000000001</v>
      </c>
      <c r="J133" s="3">
        <v>538.26382000000001</v>
      </c>
      <c r="K133" s="5">
        <f t="shared" si="7"/>
        <v>0</v>
      </c>
    </row>
    <row r="134" spans="1:11" ht="58.5" x14ac:dyDescent="0.15">
      <c r="A134" s="12">
        <v>128</v>
      </c>
      <c r="B134" s="17">
        <v>2</v>
      </c>
      <c r="C134" s="21" t="s">
        <v>147</v>
      </c>
      <c r="D134" s="12" t="s">
        <v>3</v>
      </c>
      <c r="E134" s="13">
        <v>772.8</v>
      </c>
      <c r="F134" s="15">
        <v>7.7280000000000001E-2</v>
      </c>
      <c r="G134" s="18">
        <f t="shared" si="5"/>
        <v>772.87727999999993</v>
      </c>
      <c r="H134" s="18">
        <v>0.01</v>
      </c>
      <c r="I134" s="15">
        <f t="shared" si="6"/>
        <v>772.88727999999992</v>
      </c>
      <c r="J134" s="3">
        <v>772.88727999999992</v>
      </c>
      <c r="K134" s="5">
        <f t="shared" si="7"/>
        <v>0</v>
      </c>
    </row>
    <row r="135" spans="1:11" ht="46.5" x14ac:dyDescent="0.15">
      <c r="A135" s="12">
        <v>129</v>
      </c>
      <c r="B135" s="17">
        <v>2</v>
      </c>
      <c r="C135" s="21" t="s">
        <v>148</v>
      </c>
      <c r="D135" s="12" t="s">
        <v>3</v>
      </c>
      <c r="E135" s="13">
        <v>1472</v>
      </c>
      <c r="F135" s="15">
        <v>0.1472</v>
      </c>
      <c r="G135" s="18">
        <f t="shared" si="5"/>
        <v>1472.1472000000001</v>
      </c>
      <c r="H135" s="18">
        <v>0.01</v>
      </c>
      <c r="I135" s="15">
        <f t="shared" si="6"/>
        <v>1472.1572000000001</v>
      </c>
      <c r="J135" s="3">
        <v>1472.1572000000001</v>
      </c>
      <c r="K135" s="5">
        <f t="shared" si="7"/>
        <v>0</v>
      </c>
    </row>
    <row r="136" spans="1:11" ht="46.5" x14ac:dyDescent="0.15">
      <c r="A136" s="12">
        <v>130</v>
      </c>
      <c r="B136" s="17">
        <v>2</v>
      </c>
      <c r="C136" s="21" t="s">
        <v>149</v>
      </c>
      <c r="D136" s="12" t="s">
        <v>3</v>
      </c>
      <c r="E136" s="13">
        <v>772.8</v>
      </c>
      <c r="F136" s="15">
        <v>7.7280000000000001E-2</v>
      </c>
      <c r="G136" s="18">
        <f t="shared" si="5"/>
        <v>772.87727999999993</v>
      </c>
      <c r="H136" s="18">
        <v>0.01</v>
      </c>
      <c r="I136" s="15">
        <f t="shared" si="6"/>
        <v>772.88727999999992</v>
      </c>
      <c r="J136" s="3">
        <v>772.88727999999992</v>
      </c>
      <c r="K136" s="5">
        <f t="shared" si="7"/>
        <v>0</v>
      </c>
    </row>
    <row r="137" spans="1:11" ht="24" x14ac:dyDescent="0.15">
      <c r="A137" s="12">
        <v>131</v>
      </c>
      <c r="B137" s="17">
        <v>2</v>
      </c>
      <c r="C137" s="21" t="s">
        <v>150</v>
      </c>
      <c r="D137" s="12" t="s">
        <v>3</v>
      </c>
      <c r="E137" s="13">
        <v>82.8</v>
      </c>
      <c r="F137" s="15">
        <v>8.2800000000000009E-3</v>
      </c>
      <c r="G137" s="18">
        <f t="shared" si="5"/>
        <v>82.808279999999996</v>
      </c>
      <c r="H137" s="18">
        <v>20</v>
      </c>
      <c r="I137" s="15">
        <f t="shared" si="6"/>
        <v>102.80828</v>
      </c>
      <c r="J137" s="3">
        <v>102.80828</v>
      </c>
      <c r="K137" s="5">
        <f t="shared" si="7"/>
        <v>0</v>
      </c>
    </row>
    <row r="138" spans="1:11" ht="46.5" x14ac:dyDescent="0.15">
      <c r="A138" s="12">
        <v>132</v>
      </c>
      <c r="B138" s="17">
        <v>2</v>
      </c>
      <c r="C138" s="21" t="s">
        <v>151</v>
      </c>
      <c r="D138" s="12" t="s">
        <v>3</v>
      </c>
      <c r="E138" s="13">
        <v>874</v>
      </c>
      <c r="F138" s="15">
        <v>8.7400000000000005E-2</v>
      </c>
      <c r="G138" s="18">
        <f t="shared" si="5"/>
        <v>874.0874</v>
      </c>
      <c r="H138" s="18">
        <v>0.01</v>
      </c>
      <c r="I138" s="15">
        <f t="shared" si="6"/>
        <v>874.09739999999999</v>
      </c>
      <c r="J138" s="3">
        <v>874.09739999999999</v>
      </c>
      <c r="K138" s="5">
        <f t="shared" si="7"/>
        <v>0</v>
      </c>
    </row>
    <row r="139" spans="1:11" ht="46.5" x14ac:dyDescent="0.15">
      <c r="A139" s="12">
        <v>133</v>
      </c>
      <c r="B139" s="17">
        <v>2</v>
      </c>
      <c r="C139" s="21" t="s">
        <v>152</v>
      </c>
      <c r="D139" s="12" t="s">
        <v>3</v>
      </c>
      <c r="E139" s="13">
        <v>1472</v>
      </c>
      <c r="F139" s="15">
        <v>0.1472</v>
      </c>
      <c r="G139" s="18">
        <f t="shared" si="5"/>
        <v>1472.1472000000001</v>
      </c>
      <c r="H139" s="18">
        <v>0.01</v>
      </c>
      <c r="I139" s="15">
        <f t="shared" si="6"/>
        <v>1472.1572000000001</v>
      </c>
      <c r="J139" s="3">
        <v>1472.1572000000001</v>
      </c>
      <c r="K139" s="5">
        <f t="shared" si="7"/>
        <v>0</v>
      </c>
    </row>
    <row r="140" spans="1:11" ht="46.5" x14ac:dyDescent="0.15">
      <c r="A140" s="12">
        <v>134</v>
      </c>
      <c r="B140" s="17">
        <v>2</v>
      </c>
      <c r="C140" s="21" t="s">
        <v>153</v>
      </c>
      <c r="D140" s="12" t="s">
        <v>3</v>
      </c>
      <c r="E140" s="13">
        <v>1012</v>
      </c>
      <c r="F140" s="15">
        <v>0.1012</v>
      </c>
      <c r="G140" s="18">
        <f t="shared" si="5"/>
        <v>1012.1011999999999</v>
      </c>
      <c r="H140" s="18">
        <v>0.01</v>
      </c>
      <c r="I140" s="15">
        <f t="shared" si="6"/>
        <v>1012.1111999999999</v>
      </c>
      <c r="J140" s="3">
        <v>1012.1111999999999</v>
      </c>
      <c r="K140" s="5">
        <f t="shared" si="7"/>
        <v>0</v>
      </c>
    </row>
    <row r="141" spans="1:11" ht="58.5" x14ac:dyDescent="0.15">
      <c r="A141" s="12">
        <v>135</v>
      </c>
      <c r="B141" s="17">
        <v>2</v>
      </c>
      <c r="C141" s="21" t="s">
        <v>154</v>
      </c>
      <c r="D141" s="12" t="s">
        <v>3</v>
      </c>
      <c r="E141" s="13">
        <v>506</v>
      </c>
      <c r="F141" s="15">
        <v>5.0599999999999999E-2</v>
      </c>
      <c r="G141" s="18">
        <f t="shared" si="5"/>
        <v>506.05059999999997</v>
      </c>
      <c r="H141" s="18">
        <v>0.01</v>
      </c>
      <c r="I141" s="15">
        <f t="shared" si="6"/>
        <v>506.06059999999997</v>
      </c>
      <c r="J141" s="3">
        <v>506.06059999999997</v>
      </c>
      <c r="K141" s="5">
        <f t="shared" si="7"/>
        <v>0</v>
      </c>
    </row>
    <row r="142" spans="1:11" ht="58.5" x14ac:dyDescent="0.15">
      <c r="A142" s="12">
        <v>136</v>
      </c>
      <c r="B142" s="17">
        <v>2</v>
      </c>
      <c r="C142" s="21" t="s">
        <v>155</v>
      </c>
      <c r="D142" s="12" t="s">
        <v>3</v>
      </c>
      <c r="E142" s="13">
        <v>828</v>
      </c>
      <c r="F142" s="15">
        <v>8.2799999999999999E-2</v>
      </c>
      <c r="G142" s="18">
        <f t="shared" si="5"/>
        <v>828.08280000000002</v>
      </c>
      <c r="H142" s="18">
        <v>0.01</v>
      </c>
      <c r="I142" s="15">
        <f t="shared" si="6"/>
        <v>828.09280000000001</v>
      </c>
      <c r="J142" s="3">
        <v>828.09280000000001</v>
      </c>
      <c r="K142" s="5">
        <f t="shared" si="7"/>
        <v>0</v>
      </c>
    </row>
    <row r="143" spans="1:11" ht="58.5" x14ac:dyDescent="0.15">
      <c r="A143" s="12">
        <v>137</v>
      </c>
      <c r="B143" s="17">
        <v>2</v>
      </c>
      <c r="C143" s="21" t="s">
        <v>156</v>
      </c>
      <c r="D143" s="12" t="s">
        <v>3</v>
      </c>
      <c r="E143" s="13">
        <v>23.6</v>
      </c>
      <c r="F143" s="15">
        <v>2.3600000000000001E-3</v>
      </c>
      <c r="G143" s="18">
        <f t="shared" si="5"/>
        <v>23.602360000000001</v>
      </c>
      <c r="H143" s="18">
        <v>0.01</v>
      </c>
      <c r="I143" s="15">
        <f t="shared" si="6"/>
        <v>23.612360000000002</v>
      </c>
      <c r="J143" s="3">
        <v>23.612360000000002</v>
      </c>
      <c r="K143" s="5">
        <f t="shared" si="7"/>
        <v>0</v>
      </c>
    </row>
    <row r="144" spans="1:11" ht="24" x14ac:dyDescent="0.15">
      <c r="A144" s="12">
        <v>141</v>
      </c>
      <c r="B144" s="17">
        <v>2</v>
      </c>
      <c r="C144" s="21" t="s">
        <v>157</v>
      </c>
      <c r="D144" s="12" t="s">
        <v>3</v>
      </c>
      <c r="E144" s="13">
        <v>36</v>
      </c>
      <c r="F144" s="15">
        <v>3.6000000000000003E-3</v>
      </c>
      <c r="G144" s="18">
        <f t="shared" si="5"/>
        <v>36.003599999999999</v>
      </c>
      <c r="H144" s="18">
        <v>0.01</v>
      </c>
      <c r="I144" s="15">
        <f t="shared" si="6"/>
        <v>36.013599999999997</v>
      </c>
      <c r="J144" s="3">
        <v>36.013599999999997</v>
      </c>
      <c r="K144" s="5">
        <f t="shared" si="7"/>
        <v>0</v>
      </c>
    </row>
    <row r="145" spans="1:11" ht="24" x14ac:dyDescent="0.15">
      <c r="A145" s="12">
        <v>142</v>
      </c>
      <c r="B145" s="17">
        <v>2</v>
      </c>
      <c r="C145" s="21" t="s">
        <v>158</v>
      </c>
      <c r="D145" s="12" t="s">
        <v>3</v>
      </c>
      <c r="E145" s="13">
        <v>679.06600000000003</v>
      </c>
      <c r="F145" s="15">
        <v>6.7906600000000011E-2</v>
      </c>
      <c r="G145" s="18">
        <f t="shared" si="5"/>
        <v>679.13390660000005</v>
      </c>
      <c r="H145" s="18">
        <v>294</v>
      </c>
      <c r="I145" s="15">
        <f t="shared" si="6"/>
        <v>973.13390660000005</v>
      </c>
      <c r="J145" s="3">
        <v>973.13390660000005</v>
      </c>
      <c r="K145" s="5">
        <f t="shared" si="7"/>
        <v>0</v>
      </c>
    </row>
    <row r="146" spans="1:11" x14ac:dyDescent="0.15">
      <c r="A146" s="12">
        <v>143</v>
      </c>
      <c r="B146" s="17">
        <v>2</v>
      </c>
      <c r="C146" s="21" t="s">
        <v>111</v>
      </c>
      <c r="D146" s="12"/>
      <c r="E146" s="13"/>
      <c r="F146" s="15">
        <v>0</v>
      </c>
      <c r="G146" s="18">
        <f t="shared" si="5"/>
        <v>0</v>
      </c>
      <c r="H146" s="18"/>
      <c r="I146" s="15">
        <f t="shared" si="6"/>
        <v>0</v>
      </c>
      <c r="J146" s="3">
        <v>0</v>
      </c>
      <c r="K146" s="5">
        <f t="shared" si="7"/>
        <v>0</v>
      </c>
    </row>
    <row r="147" spans="1:11" x14ac:dyDescent="0.15">
      <c r="A147" s="12">
        <v>144</v>
      </c>
      <c r="B147" s="17">
        <v>2</v>
      </c>
      <c r="C147" s="21" t="s">
        <v>111</v>
      </c>
      <c r="D147" s="12"/>
      <c r="E147" s="13"/>
      <c r="F147" s="15">
        <v>0</v>
      </c>
      <c r="G147" s="18">
        <f t="shared" ref="G147:G202" si="8">+F147+E147</f>
        <v>0</v>
      </c>
      <c r="H147" s="18"/>
      <c r="I147" s="15">
        <f t="shared" si="6"/>
        <v>0</v>
      </c>
      <c r="J147" s="3">
        <v>0</v>
      </c>
      <c r="K147" s="5">
        <f t="shared" si="7"/>
        <v>0</v>
      </c>
    </row>
    <row r="148" spans="1:11" ht="24" x14ac:dyDescent="0.15">
      <c r="A148" s="12">
        <v>145</v>
      </c>
      <c r="B148" s="17">
        <v>2</v>
      </c>
      <c r="C148" s="21" t="s">
        <v>159</v>
      </c>
      <c r="D148" s="12" t="s">
        <v>3</v>
      </c>
      <c r="E148" s="13">
        <v>412.67250000000001</v>
      </c>
      <c r="F148" s="15">
        <v>4.1267250000000005E-2</v>
      </c>
      <c r="G148" s="18">
        <f t="shared" si="8"/>
        <v>412.71376724999999</v>
      </c>
      <c r="H148" s="18">
        <v>320</v>
      </c>
      <c r="I148" s="15">
        <f t="shared" si="6"/>
        <v>732.71376725000005</v>
      </c>
      <c r="J148" s="3">
        <v>732.71376725000005</v>
      </c>
      <c r="K148" s="5">
        <f t="shared" si="7"/>
        <v>0</v>
      </c>
    </row>
    <row r="149" spans="1:11" ht="35.25" x14ac:dyDescent="0.15">
      <c r="A149" s="12">
        <v>146</v>
      </c>
      <c r="B149" s="17">
        <v>2</v>
      </c>
      <c r="C149" s="21" t="s">
        <v>160</v>
      </c>
      <c r="D149" s="12" t="s">
        <v>3</v>
      </c>
      <c r="E149" s="13">
        <v>370.95000000000005</v>
      </c>
      <c r="F149" s="15">
        <v>3.7095000000000003E-2</v>
      </c>
      <c r="G149" s="18">
        <f t="shared" si="8"/>
        <v>370.98709500000007</v>
      </c>
      <c r="H149" s="18">
        <v>140</v>
      </c>
      <c r="I149" s="15">
        <f t="shared" si="6"/>
        <v>510.98709500000007</v>
      </c>
      <c r="J149" s="3">
        <v>510.98709500000007</v>
      </c>
      <c r="K149" s="5">
        <f t="shared" si="7"/>
        <v>0</v>
      </c>
    </row>
    <row r="150" spans="1:11" ht="35.25" x14ac:dyDescent="0.15">
      <c r="A150" s="12">
        <v>196</v>
      </c>
      <c r="B150" s="17">
        <v>4</v>
      </c>
      <c r="C150" s="21" t="s">
        <v>161</v>
      </c>
      <c r="D150" s="12" t="s">
        <v>3</v>
      </c>
      <c r="E150" s="13">
        <v>1268</v>
      </c>
      <c r="F150" s="15">
        <v>0.1268</v>
      </c>
      <c r="G150" s="18">
        <f t="shared" si="8"/>
        <v>1268.1268</v>
      </c>
      <c r="H150" s="18">
        <v>352</v>
      </c>
      <c r="I150" s="15">
        <f t="shared" si="6"/>
        <v>1620.1268</v>
      </c>
      <c r="J150" s="3">
        <v>1620.1268</v>
      </c>
      <c r="K150" s="5">
        <f t="shared" si="7"/>
        <v>0</v>
      </c>
    </row>
    <row r="151" spans="1:11" ht="69.75" x14ac:dyDescent="0.15">
      <c r="A151" s="12">
        <v>197</v>
      </c>
      <c r="B151" s="17">
        <v>4</v>
      </c>
      <c r="C151" s="21" t="s">
        <v>162</v>
      </c>
      <c r="D151" s="12" t="s">
        <v>3</v>
      </c>
      <c r="E151" s="13">
        <v>14232.4</v>
      </c>
      <c r="F151" s="15">
        <v>1.4232400000000001</v>
      </c>
      <c r="G151" s="18">
        <f t="shared" si="8"/>
        <v>14233.82324</v>
      </c>
      <c r="H151" s="18">
        <v>0.01</v>
      </c>
      <c r="I151" s="15">
        <f t="shared" si="6"/>
        <v>14233.83324</v>
      </c>
      <c r="J151" s="3">
        <v>14233.83324</v>
      </c>
      <c r="K151" s="5">
        <f t="shared" si="7"/>
        <v>0</v>
      </c>
    </row>
    <row r="152" spans="1:11" ht="58.5" x14ac:dyDescent="0.15">
      <c r="A152" s="12">
        <v>211</v>
      </c>
      <c r="B152" s="17">
        <v>5</v>
      </c>
      <c r="C152" s="21" t="s">
        <v>163</v>
      </c>
      <c r="D152" s="12" t="s">
        <v>3</v>
      </c>
      <c r="E152" s="13">
        <v>33.72</v>
      </c>
      <c r="F152" s="15">
        <v>3.3719999999999999</v>
      </c>
      <c r="G152" s="18">
        <f t="shared" si="8"/>
        <v>37.091999999999999</v>
      </c>
      <c r="H152" s="18">
        <v>5.4</v>
      </c>
      <c r="I152" s="15">
        <f t="shared" si="6"/>
        <v>42.491999999999997</v>
      </c>
      <c r="J152" s="3">
        <v>42.491999999999997</v>
      </c>
      <c r="K152" s="5">
        <f t="shared" si="7"/>
        <v>0</v>
      </c>
    </row>
    <row r="153" spans="1:11" ht="58.5" x14ac:dyDescent="0.15">
      <c r="A153" s="12">
        <v>212</v>
      </c>
      <c r="B153" s="17">
        <v>5</v>
      </c>
      <c r="C153" s="21" t="s">
        <v>164</v>
      </c>
      <c r="D153" s="12" t="s">
        <v>3</v>
      </c>
      <c r="E153" s="13">
        <v>36</v>
      </c>
      <c r="F153" s="15">
        <v>3.6000000000000003E-3</v>
      </c>
      <c r="G153" s="18">
        <f t="shared" si="8"/>
        <v>36.003599999999999</v>
      </c>
      <c r="H153" s="18">
        <v>0.01</v>
      </c>
      <c r="I153" s="15">
        <f t="shared" si="6"/>
        <v>36.013599999999997</v>
      </c>
      <c r="J153" s="3">
        <v>36.013599999999997</v>
      </c>
      <c r="K153" s="5">
        <f t="shared" si="7"/>
        <v>0</v>
      </c>
    </row>
    <row r="154" spans="1:11" ht="58.5" x14ac:dyDescent="0.15">
      <c r="A154" s="12">
        <v>213</v>
      </c>
      <c r="B154" s="17">
        <v>5</v>
      </c>
      <c r="C154" s="21" t="s">
        <v>165</v>
      </c>
      <c r="D154" s="12" t="s">
        <v>3</v>
      </c>
      <c r="E154" s="13">
        <v>36.96</v>
      </c>
      <c r="F154" s="15">
        <v>3.6960000000000002</v>
      </c>
      <c r="G154" s="18">
        <f t="shared" si="8"/>
        <v>40.655999999999999</v>
      </c>
      <c r="H154" s="18">
        <v>2</v>
      </c>
      <c r="I154" s="15">
        <f t="shared" si="6"/>
        <v>42.655999999999999</v>
      </c>
      <c r="J154" s="3">
        <v>42.655999999999999</v>
      </c>
      <c r="K154" s="5">
        <f t="shared" si="7"/>
        <v>0</v>
      </c>
    </row>
    <row r="155" spans="1:11" ht="58.5" x14ac:dyDescent="0.15">
      <c r="A155" s="12">
        <v>214</v>
      </c>
      <c r="B155" s="17">
        <v>5</v>
      </c>
      <c r="C155" s="21" t="s">
        <v>166</v>
      </c>
      <c r="D155" s="12" t="s">
        <v>3</v>
      </c>
      <c r="E155" s="13">
        <v>56.16</v>
      </c>
      <c r="F155" s="15">
        <v>5.6160000000000003E-3</v>
      </c>
      <c r="G155" s="18">
        <f t="shared" si="8"/>
        <v>56.165616</v>
      </c>
      <c r="H155" s="18">
        <v>0.01</v>
      </c>
      <c r="I155" s="15">
        <f t="shared" si="6"/>
        <v>56.175615999999998</v>
      </c>
      <c r="J155" s="3">
        <v>56.175615999999998</v>
      </c>
      <c r="K155" s="5">
        <f t="shared" si="7"/>
        <v>0</v>
      </c>
    </row>
    <row r="156" spans="1:11" ht="69.75" x14ac:dyDescent="0.15">
      <c r="A156" s="12">
        <v>215</v>
      </c>
      <c r="B156" s="17">
        <v>5</v>
      </c>
      <c r="C156" s="21" t="s">
        <v>167</v>
      </c>
      <c r="D156" s="12" t="s">
        <v>3</v>
      </c>
      <c r="E156" s="13">
        <v>51.48</v>
      </c>
      <c r="F156" s="15">
        <v>5.1479999999999998E-3</v>
      </c>
      <c r="G156" s="18">
        <f t="shared" si="8"/>
        <v>51.485147999999995</v>
      </c>
      <c r="H156" s="18">
        <v>0.01</v>
      </c>
      <c r="I156" s="15">
        <f t="shared" si="6"/>
        <v>51.495147999999993</v>
      </c>
      <c r="J156" s="3">
        <v>51.495147999999993</v>
      </c>
      <c r="K156" s="5">
        <f t="shared" si="7"/>
        <v>0</v>
      </c>
    </row>
    <row r="157" spans="1:11" ht="69.75" x14ac:dyDescent="0.15">
      <c r="A157" s="12">
        <v>216</v>
      </c>
      <c r="B157" s="17">
        <v>5</v>
      </c>
      <c r="C157" s="21" t="s">
        <v>168</v>
      </c>
      <c r="D157" s="12" t="s">
        <v>3</v>
      </c>
      <c r="E157" s="13">
        <v>60.84</v>
      </c>
      <c r="F157" s="15">
        <v>6.0840000000000009E-3</v>
      </c>
      <c r="G157" s="18">
        <f t="shared" si="8"/>
        <v>60.846084000000005</v>
      </c>
      <c r="H157" s="18">
        <v>0.01</v>
      </c>
      <c r="I157" s="15">
        <f t="shared" si="6"/>
        <v>60.856084000000003</v>
      </c>
      <c r="J157" s="3">
        <v>60.856084000000003</v>
      </c>
      <c r="K157" s="5">
        <f t="shared" si="7"/>
        <v>0</v>
      </c>
    </row>
    <row r="158" spans="1:11" ht="46.5" x14ac:dyDescent="0.15">
      <c r="A158" s="12">
        <v>217</v>
      </c>
      <c r="B158" s="17">
        <v>5</v>
      </c>
      <c r="C158" s="21" t="s">
        <v>169</v>
      </c>
      <c r="D158" s="12" t="s">
        <v>3</v>
      </c>
      <c r="E158" s="13">
        <v>467</v>
      </c>
      <c r="F158" s="15">
        <v>4.6700000000000005E-2</v>
      </c>
      <c r="G158" s="18">
        <f t="shared" si="8"/>
        <v>467.04669999999999</v>
      </c>
      <c r="H158" s="18">
        <v>3.3</v>
      </c>
      <c r="I158" s="15">
        <f t="shared" si="6"/>
        <v>470.3467</v>
      </c>
      <c r="J158" s="3">
        <v>470.3467</v>
      </c>
      <c r="K158" s="5">
        <f t="shared" si="7"/>
        <v>0</v>
      </c>
    </row>
    <row r="159" spans="1:11" x14ac:dyDescent="0.15">
      <c r="A159" s="12">
        <v>218</v>
      </c>
      <c r="B159" s="17">
        <v>5</v>
      </c>
      <c r="C159" s="21" t="s">
        <v>170</v>
      </c>
      <c r="D159" s="12" t="s">
        <v>12</v>
      </c>
      <c r="E159" s="13">
        <v>4.5999999999999996</v>
      </c>
      <c r="F159" s="15">
        <v>0.45999999999999996</v>
      </c>
      <c r="G159" s="18">
        <f t="shared" si="8"/>
        <v>5.0599999999999996</v>
      </c>
      <c r="H159" s="18">
        <v>0.15</v>
      </c>
      <c r="I159" s="15">
        <f t="shared" si="6"/>
        <v>5.21</v>
      </c>
      <c r="J159" s="3">
        <v>5.21</v>
      </c>
      <c r="K159" s="5">
        <f t="shared" si="7"/>
        <v>0</v>
      </c>
    </row>
    <row r="160" spans="1:11" x14ac:dyDescent="0.15">
      <c r="A160" s="12">
        <v>219</v>
      </c>
      <c r="B160" s="17">
        <v>5</v>
      </c>
      <c r="C160" s="21" t="s">
        <v>171</v>
      </c>
      <c r="D160" s="12" t="s">
        <v>12</v>
      </c>
      <c r="E160" s="13">
        <v>6</v>
      </c>
      <c r="F160" s="15">
        <v>6.0000000000000006E-4</v>
      </c>
      <c r="G160" s="18">
        <f t="shared" si="8"/>
        <v>6.0006000000000004</v>
      </c>
      <c r="H160" s="18">
        <v>0.01</v>
      </c>
      <c r="I160" s="15">
        <f t="shared" si="6"/>
        <v>6.0106000000000002</v>
      </c>
      <c r="J160" s="3">
        <v>6.0106000000000002</v>
      </c>
      <c r="K160" s="5">
        <f t="shared" si="7"/>
        <v>0</v>
      </c>
    </row>
    <row r="161" spans="1:11" ht="46.5" x14ac:dyDescent="0.15">
      <c r="A161" s="12">
        <v>220</v>
      </c>
      <c r="B161" s="17">
        <v>5</v>
      </c>
      <c r="C161" s="21" t="s">
        <v>172</v>
      </c>
      <c r="D161" s="12" t="s">
        <v>3</v>
      </c>
      <c r="E161" s="13">
        <v>514.79999999999995</v>
      </c>
      <c r="F161" s="15">
        <v>5.1479999999999998E-2</v>
      </c>
      <c r="G161" s="18">
        <f t="shared" si="8"/>
        <v>514.85147999999992</v>
      </c>
      <c r="H161" s="18">
        <v>0.01</v>
      </c>
      <c r="I161" s="15">
        <f t="shared" si="6"/>
        <v>514.86147999999991</v>
      </c>
      <c r="J161" s="3">
        <v>514.86147999999991</v>
      </c>
      <c r="K161" s="5">
        <f t="shared" si="7"/>
        <v>0</v>
      </c>
    </row>
    <row r="162" spans="1:11" ht="46.5" x14ac:dyDescent="0.15">
      <c r="A162" s="12">
        <v>221</v>
      </c>
      <c r="B162" s="17">
        <v>5</v>
      </c>
      <c r="C162" s="21" t="s">
        <v>173</v>
      </c>
      <c r="D162" s="12" t="s">
        <v>3</v>
      </c>
      <c r="E162" s="13">
        <v>608.4</v>
      </c>
      <c r="F162" s="15">
        <v>6.0839999999999998E-2</v>
      </c>
      <c r="G162" s="18">
        <f t="shared" si="8"/>
        <v>608.46083999999996</v>
      </c>
      <c r="H162" s="18">
        <v>0.01</v>
      </c>
      <c r="I162" s="15">
        <f t="shared" si="6"/>
        <v>608.47083999999995</v>
      </c>
      <c r="J162" s="3">
        <v>608.47083999999995</v>
      </c>
      <c r="K162" s="5">
        <f t="shared" si="7"/>
        <v>0</v>
      </c>
    </row>
    <row r="163" spans="1:11" ht="46.5" x14ac:dyDescent="0.15">
      <c r="A163" s="12">
        <v>222</v>
      </c>
      <c r="B163" s="17">
        <v>5</v>
      </c>
      <c r="C163" s="21" t="s">
        <v>174</v>
      </c>
      <c r="D163" s="12" t="s">
        <v>3</v>
      </c>
      <c r="E163" s="13">
        <v>561.6</v>
      </c>
      <c r="F163" s="15">
        <v>5.6160000000000002E-2</v>
      </c>
      <c r="G163" s="18">
        <f t="shared" si="8"/>
        <v>561.65616</v>
      </c>
      <c r="H163" s="18">
        <v>0.01</v>
      </c>
      <c r="I163" s="15">
        <f t="shared" si="6"/>
        <v>561.66615999999999</v>
      </c>
      <c r="J163" s="3">
        <v>561.66615999999999</v>
      </c>
      <c r="K163" s="5">
        <f t="shared" si="7"/>
        <v>0</v>
      </c>
    </row>
    <row r="164" spans="1:11" x14ac:dyDescent="0.15">
      <c r="A164" s="12">
        <v>223</v>
      </c>
      <c r="B164" s="17">
        <v>5</v>
      </c>
      <c r="C164" s="21" t="s">
        <v>175</v>
      </c>
      <c r="D164" s="12" t="s">
        <v>12</v>
      </c>
      <c r="E164" s="13">
        <v>11.5</v>
      </c>
      <c r="F164" s="15">
        <v>1.15E-3</v>
      </c>
      <c r="G164" s="18">
        <f t="shared" si="8"/>
        <v>11.501150000000001</v>
      </c>
      <c r="H164" s="18">
        <v>0.01</v>
      </c>
      <c r="I164" s="15">
        <f t="shared" si="6"/>
        <v>11.511150000000001</v>
      </c>
      <c r="J164" s="3">
        <v>11.511150000000001</v>
      </c>
      <c r="K164" s="5">
        <f t="shared" si="7"/>
        <v>0</v>
      </c>
    </row>
    <row r="165" spans="1:11" x14ac:dyDescent="0.15">
      <c r="A165" s="12">
        <v>224</v>
      </c>
      <c r="B165" s="17">
        <v>5</v>
      </c>
      <c r="C165" s="21" t="s">
        <v>176</v>
      </c>
      <c r="D165" s="12" t="s">
        <v>12</v>
      </c>
      <c r="E165" s="13">
        <v>23</v>
      </c>
      <c r="F165" s="15">
        <v>2.3E-3</v>
      </c>
      <c r="G165" s="18">
        <f t="shared" si="8"/>
        <v>23.002300000000002</v>
      </c>
      <c r="H165" s="18">
        <v>0.01</v>
      </c>
      <c r="I165" s="15">
        <f t="shared" si="6"/>
        <v>23.012300000000003</v>
      </c>
      <c r="J165" s="3">
        <v>23.012300000000003</v>
      </c>
      <c r="K165" s="5">
        <f t="shared" si="7"/>
        <v>0</v>
      </c>
    </row>
    <row r="166" spans="1:11" ht="46.5" x14ac:dyDescent="0.15">
      <c r="A166" s="12">
        <v>225</v>
      </c>
      <c r="B166" s="17">
        <v>5</v>
      </c>
      <c r="C166" s="21" t="s">
        <v>177</v>
      </c>
      <c r="D166" s="12" t="s">
        <v>3</v>
      </c>
      <c r="E166" s="13">
        <v>655.20000000000005</v>
      </c>
      <c r="F166" s="15">
        <v>6.5520000000000009E-2</v>
      </c>
      <c r="G166" s="18">
        <f t="shared" si="8"/>
        <v>655.26552000000004</v>
      </c>
      <c r="H166" s="18">
        <v>0.01</v>
      </c>
      <c r="I166" s="15">
        <f t="shared" si="6"/>
        <v>655.27552000000003</v>
      </c>
      <c r="J166" s="3">
        <v>655.27552000000003</v>
      </c>
      <c r="K166" s="5">
        <f t="shared" si="7"/>
        <v>0</v>
      </c>
    </row>
    <row r="167" spans="1:11" ht="46.5" x14ac:dyDescent="0.15">
      <c r="A167" s="12">
        <v>226</v>
      </c>
      <c r="B167" s="17">
        <v>5</v>
      </c>
      <c r="C167" s="21" t="s">
        <v>178</v>
      </c>
      <c r="D167" s="12" t="s">
        <v>3</v>
      </c>
      <c r="E167" s="13">
        <v>767.52</v>
      </c>
      <c r="F167" s="15">
        <v>7.6752000000000001E-2</v>
      </c>
      <c r="G167" s="18">
        <f t="shared" si="8"/>
        <v>767.59675200000004</v>
      </c>
      <c r="H167" s="18">
        <v>0.01</v>
      </c>
      <c r="I167" s="15">
        <f t="shared" si="6"/>
        <v>767.60675200000003</v>
      </c>
      <c r="J167" s="3">
        <v>767.60675200000003</v>
      </c>
      <c r="K167" s="5">
        <f t="shared" si="7"/>
        <v>0</v>
      </c>
    </row>
    <row r="168" spans="1:11" ht="46.5" x14ac:dyDescent="0.15">
      <c r="A168" s="12">
        <v>227</v>
      </c>
      <c r="B168" s="17">
        <v>5</v>
      </c>
      <c r="C168" s="21" t="s">
        <v>179</v>
      </c>
      <c r="D168" s="12" t="s">
        <v>3</v>
      </c>
      <c r="E168" s="13">
        <v>754.4</v>
      </c>
      <c r="F168" s="15">
        <v>7.5440000000000007E-2</v>
      </c>
      <c r="G168" s="18">
        <f t="shared" si="8"/>
        <v>754.47543999999994</v>
      </c>
      <c r="H168" s="18">
        <v>0.01</v>
      </c>
      <c r="I168" s="15">
        <f t="shared" si="6"/>
        <v>754.48543999999993</v>
      </c>
      <c r="J168" s="3">
        <v>754.48543999999993</v>
      </c>
      <c r="K168" s="5">
        <f t="shared" si="7"/>
        <v>0</v>
      </c>
    </row>
    <row r="169" spans="1:11" ht="58.5" x14ac:dyDescent="0.15">
      <c r="A169" s="12">
        <v>228</v>
      </c>
      <c r="B169" s="17">
        <v>5</v>
      </c>
      <c r="C169" s="21" t="s">
        <v>180</v>
      </c>
      <c r="D169" s="12" t="s">
        <v>3</v>
      </c>
      <c r="E169" s="13">
        <v>667</v>
      </c>
      <c r="F169" s="15">
        <v>6.6700000000000009E-2</v>
      </c>
      <c r="G169" s="18">
        <f t="shared" si="8"/>
        <v>667.06669999999997</v>
      </c>
      <c r="H169" s="18">
        <v>0.01</v>
      </c>
      <c r="I169" s="15">
        <f t="shared" si="6"/>
        <v>667.07669999999996</v>
      </c>
      <c r="J169" s="3">
        <v>667.07669999999996</v>
      </c>
      <c r="K169" s="5">
        <f t="shared" si="7"/>
        <v>0</v>
      </c>
    </row>
    <row r="170" spans="1:11" ht="58.5" x14ac:dyDescent="0.15">
      <c r="A170" s="12">
        <v>229</v>
      </c>
      <c r="B170" s="17">
        <v>5</v>
      </c>
      <c r="C170" s="21" t="s">
        <v>181</v>
      </c>
      <c r="D170" s="12" t="s">
        <v>3</v>
      </c>
      <c r="E170" s="13">
        <v>800</v>
      </c>
      <c r="F170" s="15">
        <v>0.08</v>
      </c>
      <c r="G170" s="18">
        <f t="shared" si="8"/>
        <v>800.08</v>
      </c>
      <c r="H170" s="18">
        <v>0.01</v>
      </c>
      <c r="I170" s="15">
        <f t="shared" si="6"/>
        <v>800.09</v>
      </c>
      <c r="J170" s="3">
        <v>800.09</v>
      </c>
      <c r="K170" s="5">
        <f t="shared" si="7"/>
        <v>0</v>
      </c>
    </row>
    <row r="171" spans="1:11" ht="58.5" x14ac:dyDescent="0.15">
      <c r="A171" s="12">
        <v>230</v>
      </c>
      <c r="B171" s="17">
        <v>5</v>
      </c>
      <c r="C171" s="21" t="s">
        <v>182</v>
      </c>
      <c r="D171" s="12" t="s">
        <v>3</v>
      </c>
      <c r="E171" s="13">
        <v>754.4</v>
      </c>
      <c r="F171" s="15">
        <v>7.5440000000000007E-2</v>
      </c>
      <c r="G171" s="18">
        <f t="shared" si="8"/>
        <v>754.47543999999994</v>
      </c>
      <c r="H171" s="18">
        <v>0.01</v>
      </c>
      <c r="I171" s="15">
        <f t="shared" si="6"/>
        <v>754.48543999999993</v>
      </c>
      <c r="J171" s="3">
        <v>754.48543999999993</v>
      </c>
      <c r="K171" s="5">
        <f t="shared" si="7"/>
        <v>0</v>
      </c>
    </row>
    <row r="172" spans="1:11" ht="58.5" x14ac:dyDescent="0.15">
      <c r="A172" s="12">
        <v>231</v>
      </c>
      <c r="B172" s="17">
        <v>5</v>
      </c>
      <c r="C172" s="21" t="s">
        <v>183</v>
      </c>
      <c r="D172" s="12" t="s">
        <v>3</v>
      </c>
      <c r="E172" s="13">
        <v>736</v>
      </c>
      <c r="F172" s="15">
        <v>7.3599999999999999E-2</v>
      </c>
      <c r="G172" s="18">
        <f t="shared" si="8"/>
        <v>736.07360000000006</v>
      </c>
      <c r="H172" s="18">
        <v>0.01</v>
      </c>
      <c r="I172" s="15">
        <f t="shared" si="6"/>
        <v>736.08360000000005</v>
      </c>
      <c r="J172" s="3">
        <v>736.08360000000005</v>
      </c>
      <c r="K172" s="5">
        <f t="shared" si="7"/>
        <v>0</v>
      </c>
    </row>
    <row r="173" spans="1:11" ht="58.5" x14ac:dyDescent="0.15">
      <c r="A173" s="12">
        <v>232</v>
      </c>
      <c r="B173" s="17">
        <v>5</v>
      </c>
      <c r="C173" s="21" t="s">
        <v>184</v>
      </c>
      <c r="D173" s="12" t="s">
        <v>3</v>
      </c>
      <c r="E173" s="13">
        <v>828</v>
      </c>
      <c r="F173" s="15">
        <v>8.2799999999999999E-2</v>
      </c>
      <c r="G173" s="18">
        <f t="shared" si="8"/>
        <v>828.08280000000002</v>
      </c>
      <c r="H173" s="18">
        <v>0.01</v>
      </c>
      <c r="I173" s="15">
        <f t="shared" si="6"/>
        <v>828.09280000000001</v>
      </c>
      <c r="J173" s="3">
        <v>828.09280000000001</v>
      </c>
      <c r="K173" s="5">
        <f t="shared" si="7"/>
        <v>0</v>
      </c>
    </row>
    <row r="174" spans="1:11" ht="58.5" x14ac:dyDescent="0.15">
      <c r="A174" s="12">
        <v>233</v>
      </c>
      <c r="B174" s="17">
        <v>5</v>
      </c>
      <c r="C174" s="21" t="s">
        <v>185</v>
      </c>
      <c r="D174" s="12" t="s">
        <v>3</v>
      </c>
      <c r="E174" s="13">
        <v>782</v>
      </c>
      <c r="F174" s="15">
        <v>7.8200000000000006E-2</v>
      </c>
      <c r="G174" s="18">
        <f t="shared" si="8"/>
        <v>782.07820000000004</v>
      </c>
      <c r="H174" s="18">
        <v>0.01</v>
      </c>
      <c r="I174" s="15">
        <f t="shared" si="6"/>
        <v>782.08820000000003</v>
      </c>
      <c r="J174" s="3">
        <v>782.08820000000003</v>
      </c>
      <c r="K174" s="5">
        <f t="shared" si="7"/>
        <v>0</v>
      </c>
    </row>
    <row r="175" spans="1:11" ht="24" x14ac:dyDescent="0.15">
      <c r="A175" s="12">
        <v>234</v>
      </c>
      <c r="B175" s="17">
        <v>5</v>
      </c>
      <c r="C175" s="21" t="s">
        <v>186</v>
      </c>
      <c r="D175" s="12" t="s">
        <v>12</v>
      </c>
      <c r="E175" s="13">
        <v>11.6</v>
      </c>
      <c r="F175" s="15">
        <v>1.16E-3</v>
      </c>
      <c r="G175" s="18">
        <f t="shared" si="8"/>
        <v>11.60116</v>
      </c>
      <c r="H175" s="18">
        <v>0.01</v>
      </c>
      <c r="I175" s="15">
        <f t="shared" si="6"/>
        <v>11.61116</v>
      </c>
      <c r="J175" s="3">
        <v>11.61116</v>
      </c>
      <c r="K175" s="5">
        <f t="shared" si="7"/>
        <v>0</v>
      </c>
    </row>
    <row r="176" spans="1:11" ht="24" x14ac:dyDescent="0.15">
      <c r="A176" s="12">
        <v>235</v>
      </c>
      <c r="B176" s="17">
        <v>5</v>
      </c>
      <c r="C176" s="21" t="s">
        <v>187</v>
      </c>
      <c r="D176" s="12" t="s">
        <v>12</v>
      </c>
      <c r="E176" s="13">
        <v>23</v>
      </c>
      <c r="F176" s="15">
        <v>2.3E-3</v>
      </c>
      <c r="G176" s="18">
        <f t="shared" si="8"/>
        <v>23.002300000000002</v>
      </c>
      <c r="H176" s="18">
        <v>0.01</v>
      </c>
      <c r="I176" s="15">
        <f t="shared" si="6"/>
        <v>23.012300000000003</v>
      </c>
      <c r="J176" s="3">
        <v>23.012300000000003</v>
      </c>
      <c r="K176" s="5">
        <f t="shared" si="7"/>
        <v>0</v>
      </c>
    </row>
    <row r="177" spans="1:11" x14ac:dyDescent="0.15">
      <c r="A177" s="12">
        <v>236</v>
      </c>
      <c r="B177" s="17">
        <v>5</v>
      </c>
      <c r="C177" s="21" t="s">
        <v>188</v>
      </c>
      <c r="D177" s="12" t="s">
        <v>12</v>
      </c>
      <c r="E177" s="13">
        <v>25.32</v>
      </c>
      <c r="F177" s="15">
        <v>2.532E-3</v>
      </c>
      <c r="G177" s="18">
        <f t="shared" si="8"/>
        <v>25.322531999999999</v>
      </c>
      <c r="H177" s="18">
        <v>0.01</v>
      </c>
      <c r="I177" s="15">
        <f t="shared" si="6"/>
        <v>25.332532</v>
      </c>
      <c r="J177" s="3">
        <v>25.332532</v>
      </c>
      <c r="K177" s="5">
        <f t="shared" si="7"/>
        <v>0</v>
      </c>
    </row>
    <row r="178" spans="1:11" x14ac:dyDescent="0.15">
      <c r="A178" s="12">
        <v>237</v>
      </c>
      <c r="B178" s="17">
        <v>5</v>
      </c>
      <c r="C178" s="21" t="s">
        <v>189</v>
      </c>
      <c r="D178" s="12" t="s">
        <v>12</v>
      </c>
      <c r="E178" s="13">
        <v>20.8</v>
      </c>
      <c r="F178" s="15">
        <v>2.0800000000000003E-3</v>
      </c>
      <c r="G178" s="18">
        <f t="shared" si="8"/>
        <v>20.80208</v>
      </c>
      <c r="H178" s="18">
        <v>0.01</v>
      </c>
      <c r="I178" s="15">
        <f t="shared" si="6"/>
        <v>20.812080000000002</v>
      </c>
      <c r="J178" s="3">
        <v>20.812080000000002</v>
      </c>
      <c r="K178" s="5">
        <f t="shared" si="7"/>
        <v>0</v>
      </c>
    </row>
    <row r="179" spans="1:11" x14ac:dyDescent="0.15">
      <c r="A179" s="12">
        <v>238</v>
      </c>
      <c r="B179" s="17">
        <v>5</v>
      </c>
      <c r="C179" s="21" t="s">
        <v>190</v>
      </c>
      <c r="D179" s="12" t="s">
        <v>12</v>
      </c>
      <c r="E179" s="13">
        <v>32.200000000000003</v>
      </c>
      <c r="F179" s="15">
        <v>3.2200000000000006E-3</v>
      </c>
      <c r="G179" s="18">
        <f t="shared" si="8"/>
        <v>32.203220000000002</v>
      </c>
      <c r="H179" s="18">
        <v>0.01</v>
      </c>
      <c r="I179" s="15">
        <f t="shared" si="6"/>
        <v>32.21322</v>
      </c>
      <c r="J179" s="3">
        <v>32.21322</v>
      </c>
      <c r="K179" s="5">
        <f t="shared" si="7"/>
        <v>0</v>
      </c>
    </row>
    <row r="180" spans="1:11" x14ac:dyDescent="0.15">
      <c r="A180" s="12">
        <v>239</v>
      </c>
      <c r="B180" s="17">
        <v>5</v>
      </c>
      <c r="C180" s="21" t="s">
        <v>191</v>
      </c>
      <c r="D180" s="12" t="s">
        <v>12</v>
      </c>
      <c r="E180" s="13">
        <v>9.1999999999999993</v>
      </c>
      <c r="F180" s="15">
        <v>9.1999999999999992E-4</v>
      </c>
      <c r="G180" s="18">
        <f t="shared" si="8"/>
        <v>9.20092</v>
      </c>
      <c r="H180" s="18">
        <v>0.01</v>
      </c>
      <c r="I180" s="15">
        <f t="shared" si="6"/>
        <v>9.2109199999999998</v>
      </c>
      <c r="J180" s="3">
        <v>9.2109199999999998</v>
      </c>
      <c r="K180" s="5">
        <f t="shared" si="7"/>
        <v>0</v>
      </c>
    </row>
    <row r="181" spans="1:11" x14ac:dyDescent="0.15">
      <c r="A181" s="12">
        <v>241</v>
      </c>
      <c r="B181" s="17">
        <v>5</v>
      </c>
      <c r="C181" s="21" t="s">
        <v>111</v>
      </c>
      <c r="D181" s="12" t="s">
        <v>3</v>
      </c>
      <c r="E181" s="13">
        <v>0</v>
      </c>
      <c r="F181" s="15">
        <v>0</v>
      </c>
      <c r="G181" s="18">
        <f t="shared" si="8"/>
        <v>0</v>
      </c>
      <c r="H181" s="18">
        <v>0</v>
      </c>
      <c r="I181" s="15">
        <f t="shared" si="6"/>
        <v>0</v>
      </c>
      <c r="J181" s="3">
        <v>0</v>
      </c>
      <c r="K181" s="5">
        <f t="shared" si="7"/>
        <v>0</v>
      </c>
    </row>
    <row r="182" spans="1:11" ht="35.25" x14ac:dyDescent="0.15">
      <c r="A182" s="12">
        <v>242</v>
      </c>
      <c r="B182" s="17">
        <v>5</v>
      </c>
      <c r="C182" s="21" t="s">
        <v>192</v>
      </c>
      <c r="D182" s="12" t="s">
        <v>3</v>
      </c>
      <c r="E182" s="13">
        <v>34.632750000000001</v>
      </c>
      <c r="F182" s="15">
        <v>3.4632750000000003</v>
      </c>
      <c r="G182" s="18">
        <f t="shared" si="8"/>
        <v>38.096025000000004</v>
      </c>
      <c r="H182" s="18">
        <v>2.85</v>
      </c>
      <c r="I182" s="15">
        <f t="shared" si="6"/>
        <v>40.946025000000006</v>
      </c>
      <c r="J182" s="3">
        <v>40.946025000000006</v>
      </c>
      <c r="K182" s="5">
        <f t="shared" si="7"/>
        <v>0</v>
      </c>
    </row>
    <row r="183" spans="1:11" x14ac:dyDescent="0.15">
      <c r="A183" s="12">
        <v>243</v>
      </c>
      <c r="B183" s="17">
        <v>5</v>
      </c>
      <c r="C183" s="21" t="s">
        <v>193</v>
      </c>
      <c r="D183" s="12" t="s">
        <v>12</v>
      </c>
      <c r="E183" s="13">
        <v>6.9534250000000002</v>
      </c>
      <c r="F183" s="15">
        <v>0.69534250000000009</v>
      </c>
      <c r="G183" s="18">
        <f t="shared" si="8"/>
        <v>7.6487674999999999</v>
      </c>
      <c r="H183" s="18">
        <v>0.15</v>
      </c>
      <c r="I183" s="15">
        <f t="shared" si="6"/>
        <v>7.7987675000000003</v>
      </c>
      <c r="J183" s="3">
        <v>7.7987675000000003</v>
      </c>
      <c r="K183" s="5">
        <f t="shared" si="7"/>
        <v>0</v>
      </c>
    </row>
    <row r="184" spans="1:11" ht="58.5" x14ac:dyDescent="0.15">
      <c r="A184" s="12">
        <v>244</v>
      </c>
      <c r="B184" s="17">
        <v>5</v>
      </c>
      <c r="C184" s="21" t="s">
        <v>194</v>
      </c>
      <c r="D184" s="12" t="s">
        <v>17</v>
      </c>
      <c r="E184" s="13">
        <v>13156</v>
      </c>
      <c r="F184" s="15">
        <v>1.3156000000000001</v>
      </c>
      <c r="G184" s="18">
        <f t="shared" si="8"/>
        <v>13157.3156</v>
      </c>
      <c r="H184" s="18">
        <v>0.01</v>
      </c>
      <c r="I184" s="15">
        <f t="shared" si="6"/>
        <v>13157.3256</v>
      </c>
      <c r="J184" s="3">
        <v>13157.3256</v>
      </c>
      <c r="K184" s="5">
        <f t="shared" si="7"/>
        <v>0</v>
      </c>
    </row>
    <row r="185" spans="1:11" ht="58.5" x14ac:dyDescent="0.15">
      <c r="A185" s="12">
        <v>245</v>
      </c>
      <c r="B185" s="17">
        <v>5</v>
      </c>
      <c r="C185" s="21" t="s">
        <v>195</v>
      </c>
      <c r="D185" s="12" t="s">
        <v>17</v>
      </c>
      <c r="E185" s="13">
        <v>17641</v>
      </c>
      <c r="F185" s="15">
        <v>1.7641</v>
      </c>
      <c r="G185" s="18">
        <f t="shared" si="8"/>
        <v>17642.7641</v>
      </c>
      <c r="H185" s="18">
        <v>0.01</v>
      </c>
      <c r="I185" s="15">
        <f t="shared" si="6"/>
        <v>17642.774099999999</v>
      </c>
      <c r="J185" s="3">
        <v>17642.774099999999</v>
      </c>
      <c r="K185" s="5">
        <f t="shared" si="7"/>
        <v>0</v>
      </c>
    </row>
    <row r="186" spans="1:11" ht="58.5" x14ac:dyDescent="0.15">
      <c r="A186" s="12">
        <v>246</v>
      </c>
      <c r="B186" s="17">
        <v>5</v>
      </c>
      <c r="C186" s="21" t="s">
        <v>196</v>
      </c>
      <c r="D186" s="12" t="s">
        <v>17</v>
      </c>
      <c r="E186" s="13">
        <v>27508</v>
      </c>
      <c r="F186" s="15">
        <v>2.7507999999999999</v>
      </c>
      <c r="G186" s="18">
        <f t="shared" si="8"/>
        <v>27510.750800000002</v>
      </c>
      <c r="H186" s="18">
        <v>0.01</v>
      </c>
      <c r="I186" s="15">
        <f t="shared" si="6"/>
        <v>27510.7608</v>
      </c>
      <c r="J186" s="3">
        <v>27510.7608</v>
      </c>
      <c r="K186" s="5">
        <f t="shared" si="7"/>
        <v>0</v>
      </c>
    </row>
    <row r="187" spans="1:11" ht="58.5" x14ac:dyDescent="0.15">
      <c r="A187" s="12">
        <v>247</v>
      </c>
      <c r="B187" s="17">
        <v>5</v>
      </c>
      <c r="C187" s="21" t="s">
        <v>197</v>
      </c>
      <c r="D187" s="12" t="s">
        <v>17</v>
      </c>
      <c r="E187" s="13">
        <v>6578</v>
      </c>
      <c r="F187" s="15">
        <v>0.65780000000000005</v>
      </c>
      <c r="G187" s="18">
        <f t="shared" si="8"/>
        <v>6578.6578</v>
      </c>
      <c r="H187" s="18">
        <v>0.01</v>
      </c>
      <c r="I187" s="15">
        <f t="shared" si="6"/>
        <v>6578.6678000000002</v>
      </c>
      <c r="J187" s="3">
        <v>6578.6678000000002</v>
      </c>
      <c r="K187" s="5">
        <f t="shared" si="7"/>
        <v>0</v>
      </c>
    </row>
    <row r="188" spans="1:11" ht="58.5" x14ac:dyDescent="0.15">
      <c r="A188" s="12">
        <v>248</v>
      </c>
      <c r="B188" s="17">
        <v>5</v>
      </c>
      <c r="C188" s="21" t="s">
        <v>198</v>
      </c>
      <c r="D188" s="12" t="s">
        <v>17</v>
      </c>
      <c r="E188" s="13">
        <v>8970</v>
      </c>
      <c r="F188" s="15">
        <v>0.89700000000000002</v>
      </c>
      <c r="G188" s="18">
        <f t="shared" si="8"/>
        <v>8970.8970000000008</v>
      </c>
      <c r="H188" s="18">
        <v>0.01</v>
      </c>
      <c r="I188" s="15">
        <f t="shared" si="6"/>
        <v>8970.9070000000011</v>
      </c>
      <c r="J188" s="3">
        <v>8970.9070000000011</v>
      </c>
      <c r="K188" s="5">
        <f t="shared" si="7"/>
        <v>0</v>
      </c>
    </row>
    <row r="189" spans="1:11" ht="58.5" x14ac:dyDescent="0.15">
      <c r="A189" s="12">
        <v>249</v>
      </c>
      <c r="B189" s="17">
        <v>5</v>
      </c>
      <c r="C189" s="21" t="s">
        <v>199</v>
      </c>
      <c r="D189" s="12" t="s">
        <v>17</v>
      </c>
      <c r="E189" s="13">
        <v>12558</v>
      </c>
      <c r="F189" s="15">
        <v>1.2558</v>
      </c>
      <c r="G189" s="18">
        <f t="shared" si="8"/>
        <v>12559.255800000001</v>
      </c>
      <c r="H189" s="18">
        <v>0.01</v>
      </c>
      <c r="I189" s="15">
        <f t="shared" si="6"/>
        <v>12559.265800000001</v>
      </c>
      <c r="J189" s="3">
        <v>12559.265800000001</v>
      </c>
      <c r="K189" s="5">
        <f t="shared" si="7"/>
        <v>0</v>
      </c>
    </row>
    <row r="190" spans="1:11" ht="35.25" x14ac:dyDescent="0.15">
      <c r="A190" s="12">
        <v>250</v>
      </c>
      <c r="B190" s="17">
        <v>5</v>
      </c>
      <c r="C190" s="21" t="s">
        <v>200</v>
      </c>
      <c r="D190" s="12" t="s">
        <v>12</v>
      </c>
      <c r="E190" s="13">
        <v>4.2750000000000004</v>
      </c>
      <c r="F190" s="15">
        <v>4.2750000000000004E-4</v>
      </c>
      <c r="G190" s="18">
        <f t="shared" si="8"/>
        <v>4.2754275000000002</v>
      </c>
      <c r="H190" s="18">
        <v>0.01</v>
      </c>
      <c r="I190" s="15">
        <f t="shared" si="6"/>
        <v>4.2854274999999999</v>
      </c>
      <c r="J190" s="3">
        <v>4.2854274999999999</v>
      </c>
      <c r="K190" s="5">
        <f t="shared" si="7"/>
        <v>0</v>
      </c>
    </row>
    <row r="191" spans="1:11" ht="24" x14ac:dyDescent="0.15">
      <c r="A191" s="12">
        <v>400</v>
      </c>
      <c r="B191" s="17">
        <v>9</v>
      </c>
      <c r="C191" s="21" t="s">
        <v>201</v>
      </c>
      <c r="D191" s="12" t="s">
        <v>3</v>
      </c>
      <c r="E191" s="13">
        <v>988</v>
      </c>
      <c r="F191" s="15">
        <v>9.8799999999999999E-2</v>
      </c>
      <c r="G191" s="18">
        <f t="shared" si="8"/>
        <v>988.09879999999998</v>
      </c>
      <c r="H191" s="18">
        <v>0.01</v>
      </c>
      <c r="I191" s="15">
        <f t="shared" si="6"/>
        <v>988.10879999999997</v>
      </c>
      <c r="J191" s="3">
        <v>988.10879999999997</v>
      </c>
      <c r="K191" s="5">
        <f t="shared" si="7"/>
        <v>0</v>
      </c>
    </row>
    <row r="192" spans="1:11" ht="35.25" x14ac:dyDescent="0.15">
      <c r="A192" s="12">
        <v>401</v>
      </c>
      <c r="B192" s="17">
        <v>9</v>
      </c>
      <c r="C192" s="21" t="s">
        <v>202</v>
      </c>
      <c r="D192" s="12" t="s">
        <v>3</v>
      </c>
      <c r="E192" s="13">
        <v>988</v>
      </c>
      <c r="F192" s="15">
        <v>9.8799999999999999E-2</v>
      </c>
      <c r="G192" s="18">
        <f t="shared" si="8"/>
        <v>988.09879999999998</v>
      </c>
      <c r="H192" s="18">
        <v>0.01</v>
      </c>
      <c r="I192" s="15">
        <f t="shared" si="6"/>
        <v>988.10879999999997</v>
      </c>
      <c r="J192" s="3">
        <v>988.10879999999997</v>
      </c>
      <c r="K192" s="5">
        <f t="shared" si="7"/>
        <v>0</v>
      </c>
    </row>
    <row r="193" spans="1:11" ht="24" x14ac:dyDescent="0.15">
      <c r="A193" s="12">
        <v>469</v>
      </c>
      <c r="B193" s="12">
        <v>11</v>
      </c>
      <c r="C193" s="21" t="s">
        <v>203</v>
      </c>
      <c r="D193" s="12" t="s">
        <v>3</v>
      </c>
      <c r="E193" s="13">
        <v>441.6</v>
      </c>
      <c r="F193" s="15">
        <v>4.4160000000000005E-2</v>
      </c>
      <c r="G193" s="18">
        <f t="shared" si="8"/>
        <v>441.64416</v>
      </c>
      <c r="H193" s="18">
        <v>0.01</v>
      </c>
      <c r="I193" s="15">
        <f t="shared" si="6"/>
        <v>441.65415999999999</v>
      </c>
      <c r="J193" s="3">
        <v>441.65415999999999</v>
      </c>
      <c r="K193" s="5">
        <f t="shared" si="7"/>
        <v>0</v>
      </c>
    </row>
    <row r="194" spans="1:11" ht="35.25" x14ac:dyDescent="0.15">
      <c r="A194" s="12">
        <v>470</v>
      </c>
      <c r="B194" s="12">
        <v>11</v>
      </c>
      <c r="C194" s="21" t="s">
        <v>204</v>
      </c>
      <c r="D194" s="12" t="s">
        <v>205</v>
      </c>
      <c r="E194" s="13">
        <v>736</v>
      </c>
      <c r="F194" s="15">
        <v>7.3599999999999999E-2</v>
      </c>
      <c r="G194" s="18">
        <f t="shared" si="8"/>
        <v>736.07360000000006</v>
      </c>
      <c r="H194" s="18">
        <v>0.01</v>
      </c>
      <c r="I194" s="15">
        <f t="shared" si="6"/>
        <v>736.08360000000005</v>
      </c>
      <c r="J194" s="3">
        <v>736.08360000000005</v>
      </c>
      <c r="K194" s="5">
        <f t="shared" si="7"/>
        <v>0</v>
      </c>
    </row>
    <row r="195" spans="1:11" ht="24" x14ac:dyDescent="0.15">
      <c r="A195" s="12">
        <v>471</v>
      </c>
      <c r="B195" s="12">
        <v>11</v>
      </c>
      <c r="C195" s="21" t="s">
        <v>206</v>
      </c>
      <c r="D195" s="12" t="s">
        <v>205</v>
      </c>
      <c r="E195" s="13">
        <v>202</v>
      </c>
      <c r="F195" s="15">
        <v>2.0200000000000003E-2</v>
      </c>
      <c r="G195" s="18">
        <f t="shared" si="8"/>
        <v>202.02019999999999</v>
      </c>
      <c r="H195" s="18">
        <v>0.01</v>
      </c>
      <c r="I195" s="15">
        <f t="shared" ref="I195:I258" si="9">+H195+G195</f>
        <v>202.03019999999998</v>
      </c>
      <c r="J195" s="3">
        <v>202.03019999999998</v>
      </c>
      <c r="K195" s="5">
        <f t="shared" ref="K195:K258" si="10">+J195-I195</f>
        <v>0</v>
      </c>
    </row>
    <row r="196" spans="1:11" ht="24" x14ac:dyDescent="0.15">
      <c r="A196" s="12">
        <v>472</v>
      </c>
      <c r="B196" s="12">
        <v>11</v>
      </c>
      <c r="C196" s="21" t="s">
        <v>207</v>
      </c>
      <c r="D196" s="12" t="s">
        <v>205</v>
      </c>
      <c r="E196" s="13">
        <v>202</v>
      </c>
      <c r="F196" s="15">
        <v>2.0200000000000003E-2</v>
      </c>
      <c r="G196" s="18">
        <f t="shared" si="8"/>
        <v>202.02019999999999</v>
      </c>
      <c r="H196" s="18">
        <v>0.01</v>
      </c>
      <c r="I196" s="15">
        <f t="shared" si="9"/>
        <v>202.03019999999998</v>
      </c>
      <c r="J196" s="3">
        <v>202.03019999999998</v>
      </c>
      <c r="K196" s="5">
        <f t="shared" si="10"/>
        <v>0</v>
      </c>
    </row>
    <row r="197" spans="1:11" x14ac:dyDescent="0.15">
      <c r="A197" s="12">
        <v>473</v>
      </c>
      <c r="B197" s="12">
        <v>11</v>
      </c>
      <c r="C197" s="21" t="s">
        <v>208</v>
      </c>
      <c r="D197" s="12" t="s">
        <v>3</v>
      </c>
      <c r="E197" s="13">
        <v>345</v>
      </c>
      <c r="F197" s="15">
        <v>3.4500000000000003E-2</v>
      </c>
      <c r="G197" s="18">
        <f t="shared" si="8"/>
        <v>345.03449999999998</v>
      </c>
      <c r="H197" s="18">
        <v>0.01</v>
      </c>
      <c r="I197" s="15">
        <f t="shared" si="9"/>
        <v>345.04449999999997</v>
      </c>
      <c r="J197" s="3">
        <v>345.04449999999997</v>
      </c>
      <c r="K197" s="5">
        <f t="shared" si="10"/>
        <v>0</v>
      </c>
    </row>
    <row r="198" spans="1:11" x14ac:dyDescent="0.15">
      <c r="A198" s="12">
        <v>474</v>
      </c>
      <c r="B198" s="12">
        <v>11</v>
      </c>
      <c r="C198" s="21" t="s">
        <v>209</v>
      </c>
      <c r="D198" s="12" t="s">
        <v>205</v>
      </c>
      <c r="E198" s="13">
        <v>48</v>
      </c>
      <c r="F198" s="15">
        <v>4.8000000000000004E-3</v>
      </c>
      <c r="G198" s="18">
        <f t="shared" si="8"/>
        <v>48.004800000000003</v>
      </c>
      <c r="H198" s="18">
        <v>0.01</v>
      </c>
      <c r="I198" s="15">
        <f t="shared" si="9"/>
        <v>48.014800000000001</v>
      </c>
      <c r="J198" s="3">
        <v>48.014800000000001</v>
      </c>
      <c r="K198" s="5">
        <f t="shared" si="10"/>
        <v>0</v>
      </c>
    </row>
    <row r="199" spans="1:11" ht="58.5" x14ac:dyDescent="0.15">
      <c r="A199" s="12">
        <v>507</v>
      </c>
      <c r="B199" s="12">
        <v>11</v>
      </c>
      <c r="C199" s="21" t="s">
        <v>210</v>
      </c>
      <c r="D199" s="12" t="s">
        <v>3</v>
      </c>
      <c r="E199" s="13">
        <v>2422</v>
      </c>
      <c r="F199" s="15">
        <v>0.2422</v>
      </c>
      <c r="G199" s="18">
        <f t="shared" si="8"/>
        <v>2422.2422000000001</v>
      </c>
      <c r="H199" s="18">
        <v>0.01</v>
      </c>
      <c r="I199" s="15">
        <f t="shared" si="9"/>
        <v>2422.2522000000004</v>
      </c>
      <c r="J199" s="3">
        <v>2422.2522000000004</v>
      </c>
      <c r="K199" s="5">
        <f t="shared" si="10"/>
        <v>0</v>
      </c>
    </row>
    <row r="200" spans="1:11" ht="58.5" x14ac:dyDescent="0.15">
      <c r="A200" s="12">
        <v>508</v>
      </c>
      <c r="B200" s="12">
        <v>11</v>
      </c>
      <c r="C200" s="21" t="s">
        <v>211</v>
      </c>
      <c r="D200" s="12" t="s">
        <v>3</v>
      </c>
      <c r="E200" s="13">
        <v>3650</v>
      </c>
      <c r="F200" s="15">
        <v>0.36499999999999999</v>
      </c>
      <c r="G200" s="18">
        <f t="shared" si="8"/>
        <v>3650.3649999999998</v>
      </c>
      <c r="H200" s="18">
        <v>0.01</v>
      </c>
      <c r="I200" s="15">
        <f t="shared" si="9"/>
        <v>3650.375</v>
      </c>
      <c r="J200" s="3">
        <v>3650.375</v>
      </c>
      <c r="K200" s="5">
        <f t="shared" si="10"/>
        <v>0</v>
      </c>
    </row>
    <row r="201" spans="1:11" ht="58.5" x14ac:dyDescent="0.15">
      <c r="A201" s="12">
        <v>509</v>
      </c>
      <c r="B201" s="12">
        <v>11</v>
      </c>
      <c r="C201" s="21" t="s">
        <v>212</v>
      </c>
      <c r="D201" s="12" t="s">
        <v>3</v>
      </c>
      <c r="E201" s="13">
        <v>3861</v>
      </c>
      <c r="F201" s="15">
        <v>0.3861</v>
      </c>
      <c r="G201" s="18">
        <f t="shared" si="8"/>
        <v>3861.3861000000002</v>
      </c>
      <c r="H201" s="18">
        <v>0.01</v>
      </c>
      <c r="I201" s="15">
        <f t="shared" si="9"/>
        <v>3861.3961000000004</v>
      </c>
      <c r="J201" s="3">
        <v>3861.3961000000004</v>
      </c>
      <c r="K201" s="5">
        <f t="shared" si="10"/>
        <v>0</v>
      </c>
    </row>
    <row r="202" spans="1:11" ht="58.5" x14ac:dyDescent="0.15">
      <c r="A202" s="12">
        <v>510</v>
      </c>
      <c r="B202" s="12">
        <v>11</v>
      </c>
      <c r="C202" s="21" t="s">
        <v>213</v>
      </c>
      <c r="D202" s="12" t="s">
        <v>3</v>
      </c>
      <c r="E202" s="13">
        <v>4001</v>
      </c>
      <c r="F202" s="15">
        <v>0.40010000000000001</v>
      </c>
      <c r="G202" s="18">
        <f t="shared" si="8"/>
        <v>4001.4000999999998</v>
      </c>
      <c r="H202" s="18">
        <v>0.01</v>
      </c>
      <c r="I202" s="15">
        <f t="shared" si="9"/>
        <v>4001.4101000000001</v>
      </c>
      <c r="J202" s="3">
        <v>4001.4101000000001</v>
      </c>
      <c r="K202" s="5">
        <f t="shared" si="10"/>
        <v>0</v>
      </c>
    </row>
    <row r="203" spans="1:11" ht="35.25" x14ac:dyDescent="0.15">
      <c r="A203" s="8">
        <v>63</v>
      </c>
      <c r="B203" s="9">
        <v>1</v>
      </c>
      <c r="C203" s="1" t="s">
        <v>214</v>
      </c>
      <c r="D203" s="8" t="s">
        <v>12</v>
      </c>
      <c r="E203" s="10">
        <v>6</v>
      </c>
      <c r="F203" s="7">
        <f>-E203*0.45</f>
        <v>-2.7</v>
      </c>
      <c r="G203" s="7">
        <f>+F203+E203</f>
        <v>3.3</v>
      </c>
      <c r="H203" s="7">
        <v>3.85</v>
      </c>
      <c r="I203" s="15">
        <f t="shared" si="9"/>
        <v>7.15</v>
      </c>
      <c r="J203" s="5">
        <v>7.15</v>
      </c>
      <c r="K203" s="5">
        <f t="shared" si="10"/>
        <v>0</v>
      </c>
    </row>
    <row r="204" spans="1:11" ht="35.25" x14ac:dyDescent="0.15">
      <c r="A204" s="8">
        <v>64</v>
      </c>
      <c r="B204" s="9">
        <v>1</v>
      </c>
      <c r="C204" s="1" t="s">
        <v>215</v>
      </c>
      <c r="D204" s="8" t="s">
        <v>12</v>
      </c>
      <c r="E204" s="10">
        <v>8</v>
      </c>
      <c r="F204" s="7">
        <f t="shared" ref="F204:F267" si="11">-E204*0.45</f>
        <v>-3.6</v>
      </c>
      <c r="G204" s="7">
        <f t="shared" ref="G204:G267" si="12">+F204+E204</f>
        <v>4.4000000000000004</v>
      </c>
      <c r="H204" s="7">
        <v>3.85</v>
      </c>
      <c r="I204" s="15">
        <f t="shared" si="9"/>
        <v>8.25</v>
      </c>
      <c r="J204" s="5">
        <v>8.25</v>
      </c>
      <c r="K204" s="5">
        <f t="shared" si="10"/>
        <v>0</v>
      </c>
    </row>
    <row r="205" spans="1:11" ht="35.25" x14ac:dyDescent="0.15">
      <c r="A205" s="8">
        <v>65</v>
      </c>
      <c r="B205" s="9">
        <v>1</v>
      </c>
      <c r="C205" s="1" t="s">
        <v>216</v>
      </c>
      <c r="D205" s="8" t="s">
        <v>12</v>
      </c>
      <c r="E205" s="10">
        <v>14.5</v>
      </c>
      <c r="F205" s="7">
        <f t="shared" si="11"/>
        <v>-6.5250000000000004</v>
      </c>
      <c r="G205" s="7">
        <f t="shared" si="12"/>
        <v>7.9749999999999996</v>
      </c>
      <c r="H205" s="7">
        <v>3.85</v>
      </c>
      <c r="I205" s="15">
        <f t="shared" si="9"/>
        <v>11.824999999999999</v>
      </c>
      <c r="J205" s="5">
        <v>11.824999999999999</v>
      </c>
      <c r="K205" s="5">
        <f t="shared" si="10"/>
        <v>0</v>
      </c>
    </row>
    <row r="206" spans="1:11" ht="35.25" x14ac:dyDescent="0.15">
      <c r="A206" s="8">
        <v>138</v>
      </c>
      <c r="B206" s="9">
        <v>2</v>
      </c>
      <c r="C206" s="1" t="s">
        <v>217</v>
      </c>
      <c r="D206" s="8" t="s">
        <v>17</v>
      </c>
      <c r="E206" s="10">
        <v>1335</v>
      </c>
      <c r="F206" s="7">
        <f t="shared" si="11"/>
        <v>-600.75</v>
      </c>
      <c r="G206" s="7">
        <f t="shared" si="12"/>
        <v>734.25</v>
      </c>
      <c r="H206" s="7">
        <v>235.4</v>
      </c>
      <c r="I206" s="15">
        <f t="shared" si="9"/>
        <v>969.65</v>
      </c>
      <c r="J206" s="5">
        <v>969.65</v>
      </c>
      <c r="K206" s="5">
        <f t="shared" si="10"/>
        <v>0</v>
      </c>
    </row>
    <row r="207" spans="1:11" ht="35.25" x14ac:dyDescent="0.15">
      <c r="A207" s="8">
        <v>139</v>
      </c>
      <c r="B207" s="9">
        <v>2</v>
      </c>
      <c r="C207" s="1" t="s">
        <v>218</v>
      </c>
      <c r="D207" s="8" t="s">
        <v>17</v>
      </c>
      <c r="E207" s="10">
        <v>1564</v>
      </c>
      <c r="F207" s="7">
        <f t="shared" si="11"/>
        <v>-703.80000000000007</v>
      </c>
      <c r="G207" s="7">
        <f t="shared" si="12"/>
        <v>860.19999999999993</v>
      </c>
      <c r="H207" s="7">
        <v>235.4</v>
      </c>
      <c r="I207" s="15">
        <f t="shared" si="9"/>
        <v>1095.5999999999999</v>
      </c>
      <c r="J207" s="5">
        <v>1095.5999999999999</v>
      </c>
      <c r="K207" s="5">
        <f t="shared" si="10"/>
        <v>0</v>
      </c>
    </row>
    <row r="208" spans="1:11" ht="24" x14ac:dyDescent="0.15">
      <c r="A208" s="8">
        <v>140</v>
      </c>
      <c r="B208" s="9">
        <v>2</v>
      </c>
      <c r="C208" s="1" t="s">
        <v>219</v>
      </c>
      <c r="D208" s="8" t="s">
        <v>3</v>
      </c>
      <c r="E208" s="10">
        <v>69</v>
      </c>
      <c r="F208" s="7">
        <f t="shared" si="11"/>
        <v>-31.05</v>
      </c>
      <c r="G208" s="7">
        <f t="shared" si="12"/>
        <v>37.950000000000003</v>
      </c>
      <c r="H208" s="7">
        <v>9.9</v>
      </c>
      <c r="I208" s="15">
        <f t="shared" si="9"/>
        <v>47.85</v>
      </c>
      <c r="J208" s="5">
        <v>47.85</v>
      </c>
      <c r="K208" s="5">
        <f t="shared" si="10"/>
        <v>0</v>
      </c>
    </row>
    <row r="209" spans="1:11" ht="35.25" x14ac:dyDescent="0.15">
      <c r="A209" s="8">
        <v>151</v>
      </c>
      <c r="B209" s="9">
        <v>2</v>
      </c>
      <c r="C209" s="1" t="s">
        <v>220</v>
      </c>
      <c r="D209" s="8" t="s">
        <v>17</v>
      </c>
      <c r="E209" s="10">
        <v>4.5</v>
      </c>
      <c r="F209" s="7">
        <f t="shared" si="11"/>
        <v>-2.0249999999999999</v>
      </c>
      <c r="G209" s="7">
        <f t="shared" si="12"/>
        <v>2.4750000000000001</v>
      </c>
      <c r="H209" s="7">
        <v>6.6</v>
      </c>
      <c r="I209" s="15">
        <f t="shared" si="9"/>
        <v>9.0749999999999993</v>
      </c>
      <c r="J209" s="5">
        <v>9.0749999999999993</v>
      </c>
      <c r="K209" s="5">
        <f t="shared" si="10"/>
        <v>0</v>
      </c>
    </row>
    <row r="210" spans="1:11" ht="35.25" x14ac:dyDescent="0.15">
      <c r="A210" s="8">
        <v>152</v>
      </c>
      <c r="B210" s="9">
        <v>2</v>
      </c>
      <c r="C210" s="1" t="s">
        <v>221</v>
      </c>
      <c r="D210" s="8" t="s">
        <v>17</v>
      </c>
      <c r="E210" s="10">
        <v>16</v>
      </c>
      <c r="F210" s="7">
        <f t="shared" si="11"/>
        <v>-7.2</v>
      </c>
      <c r="G210" s="7">
        <f t="shared" si="12"/>
        <v>8.8000000000000007</v>
      </c>
      <c r="H210" s="7">
        <v>6.6</v>
      </c>
      <c r="I210" s="15">
        <f t="shared" si="9"/>
        <v>15.4</v>
      </c>
      <c r="J210" s="5">
        <v>15.4</v>
      </c>
      <c r="K210" s="5">
        <f t="shared" si="10"/>
        <v>0</v>
      </c>
    </row>
    <row r="211" spans="1:11" x14ac:dyDescent="0.15">
      <c r="A211" s="8">
        <v>157</v>
      </c>
      <c r="B211" s="9">
        <v>2</v>
      </c>
      <c r="C211" s="1" t="s">
        <v>222</v>
      </c>
      <c r="D211" s="8" t="s">
        <v>3</v>
      </c>
      <c r="E211" s="10">
        <v>3</v>
      </c>
      <c r="F211" s="7">
        <f t="shared" si="11"/>
        <v>-1.35</v>
      </c>
      <c r="G211" s="7">
        <f t="shared" si="12"/>
        <v>1.65</v>
      </c>
      <c r="H211" s="7">
        <v>2.2000000000000002</v>
      </c>
      <c r="I211" s="15">
        <f t="shared" si="9"/>
        <v>3.85</v>
      </c>
      <c r="J211" s="5">
        <v>3.85</v>
      </c>
      <c r="K211" s="5">
        <f t="shared" si="10"/>
        <v>0</v>
      </c>
    </row>
    <row r="212" spans="1:11" x14ac:dyDescent="0.15">
      <c r="A212" s="8">
        <v>158</v>
      </c>
      <c r="B212" s="9">
        <v>2</v>
      </c>
      <c r="C212" s="1" t="s">
        <v>223</v>
      </c>
      <c r="D212" s="8" t="s">
        <v>3</v>
      </c>
      <c r="E212" s="10">
        <v>9.5</v>
      </c>
      <c r="F212" s="7">
        <f t="shared" si="11"/>
        <v>-4.2750000000000004</v>
      </c>
      <c r="G212" s="7">
        <f t="shared" si="12"/>
        <v>5.2249999999999996</v>
      </c>
      <c r="H212" s="7">
        <v>3.3</v>
      </c>
      <c r="I212" s="15">
        <f t="shared" si="9"/>
        <v>8.5249999999999986</v>
      </c>
      <c r="J212" s="5">
        <v>8.5249999999999986</v>
      </c>
      <c r="K212" s="5">
        <f t="shared" si="10"/>
        <v>0</v>
      </c>
    </row>
    <row r="213" spans="1:11" x14ac:dyDescent="0.15">
      <c r="A213" s="8">
        <v>171</v>
      </c>
      <c r="B213" s="9">
        <v>4</v>
      </c>
      <c r="C213" s="1" t="s">
        <v>224</v>
      </c>
      <c r="D213" s="8" t="s">
        <v>3</v>
      </c>
      <c r="E213" s="10">
        <v>25</v>
      </c>
      <c r="F213" s="7">
        <f t="shared" si="11"/>
        <v>-11.25</v>
      </c>
      <c r="G213" s="7">
        <f t="shared" si="12"/>
        <v>13.75</v>
      </c>
      <c r="H213" s="7">
        <v>6.05</v>
      </c>
      <c r="I213" s="15">
        <f t="shared" si="9"/>
        <v>19.8</v>
      </c>
      <c r="J213" s="5">
        <v>19.8</v>
      </c>
      <c r="K213" s="5">
        <f t="shared" si="10"/>
        <v>0</v>
      </c>
    </row>
    <row r="214" spans="1:11" ht="58.5" x14ac:dyDescent="0.15">
      <c r="A214" s="8">
        <v>172</v>
      </c>
      <c r="B214" s="9">
        <v>4</v>
      </c>
      <c r="C214" s="1" t="s">
        <v>225</v>
      </c>
      <c r="D214" s="8" t="s">
        <v>3</v>
      </c>
      <c r="E214" s="10">
        <v>1895</v>
      </c>
      <c r="F214" s="7">
        <f t="shared" si="11"/>
        <v>-852.75</v>
      </c>
      <c r="G214" s="7">
        <f t="shared" si="12"/>
        <v>1042.25</v>
      </c>
      <c r="H214" s="7">
        <v>137.5</v>
      </c>
      <c r="I214" s="15">
        <f t="shared" si="9"/>
        <v>1179.75</v>
      </c>
      <c r="J214" s="5">
        <v>1179.75</v>
      </c>
      <c r="K214" s="5">
        <f t="shared" si="10"/>
        <v>0</v>
      </c>
    </row>
    <row r="215" spans="1:11" x14ac:dyDescent="0.15">
      <c r="A215" s="8">
        <v>174</v>
      </c>
      <c r="B215" s="9">
        <v>4</v>
      </c>
      <c r="C215" s="1" t="s">
        <v>226</v>
      </c>
      <c r="D215" s="8" t="s">
        <v>3</v>
      </c>
      <c r="E215" s="10">
        <v>375</v>
      </c>
      <c r="F215" s="7">
        <f t="shared" si="11"/>
        <v>-168.75</v>
      </c>
      <c r="G215" s="7">
        <f t="shared" si="12"/>
        <v>206.25</v>
      </c>
      <c r="H215" s="7">
        <v>5.5</v>
      </c>
      <c r="I215" s="15">
        <f t="shared" si="9"/>
        <v>211.75</v>
      </c>
      <c r="J215" s="5">
        <v>211.75</v>
      </c>
      <c r="K215" s="5">
        <f t="shared" si="10"/>
        <v>0</v>
      </c>
    </row>
    <row r="216" spans="1:11" ht="35.25" x14ac:dyDescent="0.15">
      <c r="A216" s="8">
        <v>175</v>
      </c>
      <c r="B216" s="9">
        <v>4</v>
      </c>
      <c r="C216" s="1" t="s">
        <v>227</v>
      </c>
      <c r="D216" s="8" t="s">
        <v>3</v>
      </c>
      <c r="E216" s="10">
        <v>235</v>
      </c>
      <c r="F216" s="7">
        <f t="shared" si="11"/>
        <v>-105.75</v>
      </c>
      <c r="G216" s="7">
        <f t="shared" si="12"/>
        <v>129.25</v>
      </c>
      <c r="H216" s="7">
        <v>5.5</v>
      </c>
      <c r="I216" s="15">
        <f t="shared" si="9"/>
        <v>134.75</v>
      </c>
      <c r="J216" s="5">
        <v>134.75</v>
      </c>
      <c r="K216" s="5">
        <f t="shared" si="10"/>
        <v>0</v>
      </c>
    </row>
    <row r="217" spans="1:11" ht="35.25" x14ac:dyDescent="0.15">
      <c r="A217" s="8">
        <v>176</v>
      </c>
      <c r="B217" s="9">
        <v>4</v>
      </c>
      <c r="C217" s="1" t="s">
        <v>228</v>
      </c>
      <c r="D217" s="8" t="s">
        <v>3</v>
      </c>
      <c r="E217" s="10">
        <v>379</v>
      </c>
      <c r="F217" s="7">
        <f t="shared" si="11"/>
        <v>-170.55</v>
      </c>
      <c r="G217" s="7">
        <f t="shared" si="12"/>
        <v>208.45</v>
      </c>
      <c r="H217" s="7">
        <v>110</v>
      </c>
      <c r="I217" s="15">
        <f t="shared" si="9"/>
        <v>318.45</v>
      </c>
      <c r="J217" s="5">
        <v>318.45</v>
      </c>
      <c r="K217" s="5">
        <f t="shared" si="10"/>
        <v>0</v>
      </c>
    </row>
    <row r="218" spans="1:11" ht="24" x14ac:dyDescent="0.15">
      <c r="A218" s="8">
        <v>177</v>
      </c>
      <c r="B218" s="9">
        <v>4</v>
      </c>
      <c r="C218" s="1" t="s">
        <v>229</v>
      </c>
      <c r="D218" s="8" t="s">
        <v>3</v>
      </c>
      <c r="E218" s="10">
        <v>85</v>
      </c>
      <c r="F218" s="7">
        <f t="shared" si="11"/>
        <v>-38.25</v>
      </c>
      <c r="G218" s="7">
        <f t="shared" si="12"/>
        <v>46.75</v>
      </c>
      <c r="H218" s="7">
        <v>110</v>
      </c>
      <c r="I218" s="15">
        <f t="shared" si="9"/>
        <v>156.75</v>
      </c>
      <c r="J218" s="5">
        <v>156.75</v>
      </c>
      <c r="K218" s="5">
        <f t="shared" si="10"/>
        <v>0</v>
      </c>
    </row>
    <row r="219" spans="1:11" ht="24" x14ac:dyDescent="0.15">
      <c r="A219" s="8">
        <v>178</v>
      </c>
      <c r="B219" s="9">
        <v>4</v>
      </c>
      <c r="C219" s="1" t="s">
        <v>230</v>
      </c>
      <c r="D219" s="8" t="s">
        <v>3</v>
      </c>
      <c r="E219" s="10">
        <v>205</v>
      </c>
      <c r="F219" s="7">
        <f t="shared" si="11"/>
        <v>-92.25</v>
      </c>
      <c r="G219" s="7">
        <f t="shared" si="12"/>
        <v>112.75</v>
      </c>
      <c r="H219" s="7">
        <v>137.5</v>
      </c>
      <c r="I219" s="15">
        <f t="shared" si="9"/>
        <v>250.25</v>
      </c>
      <c r="J219" s="5">
        <v>250.25</v>
      </c>
      <c r="K219" s="5">
        <f t="shared" si="10"/>
        <v>0</v>
      </c>
    </row>
    <row r="220" spans="1:11" ht="24" x14ac:dyDescent="0.15">
      <c r="A220" s="8">
        <v>181</v>
      </c>
      <c r="B220" s="9">
        <v>4</v>
      </c>
      <c r="C220" s="1" t="s">
        <v>231</v>
      </c>
      <c r="D220" s="8" t="s">
        <v>3</v>
      </c>
      <c r="E220" s="10">
        <v>206</v>
      </c>
      <c r="F220" s="7">
        <f t="shared" si="11"/>
        <v>-92.7</v>
      </c>
      <c r="G220" s="7">
        <f t="shared" si="12"/>
        <v>113.3</v>
      </c>
      <c r="H220" s="7">
        <v>110</v>
      </c>
      <c r="I220" s="15">
        <f t="shared" si="9"/>
        <v>223.3</v>
      </c>
      <c r="J220" s="5">
        <v>223.3</v>
      </c>
      <c r="K220" s="5">
        <f t="shared" si="10"/>
        <v>0</v>
      </c>
    </row>
    <row r="221" spans="1:11" x14ac:dyDescent="0.15">
      <c r="A221" s="8">
        <v>185</v>
      </c>
      <c r="B221" s="9">
        <v>4</v>
      </c>
      <c r="C221" s="1" t="s">
        <v>232</v>
      </c>
      <c r="D221" s="8" t="s">
        <v>3</v>
      </c>
      <c r="E221" s="10">
        <v>129</v>
      </c>
      <c r="F221" s="7">
        <f t="shared" si="11"/>
        <v>-58.050000000000004</v>
      </c>
      <c r="G221" s="7">
        <f t="shared" si="12"/>
        <v>70.949999999999989</v>
      </c>
      <c r="H221" s="7">
        <v>137.5</v>
      </c>
      <c r="I221" s="15">
        <f t="shared" si="9"/>
        <v>208.45</v>
      </c>
      <c r="J221" s="5">
        <v>208.45</v>
      </c>
      <c r="K221" s="5">
        <f t="shared" si="10"/>
        <v>0</v>
      </c>
    </row>
    <row r="222" spans="1:11" ht="104.25" x14ac:dyDescent="0.15">
      <c r="A222" s="8">
        <v>188</v>
      </c>
      <c r="B222" s="9">
        <v>4</v>
      </c>
      <c r="C222" s="1" t="s">
        <v>233</v>
      </c>
      <c r="D222" s="8" t="s">
        <v>3</v>
      </c>
      <c r="E222" s="10">
        <v>18000</v>
      </c>
      <c r="F222" s="7">
        <f t="shared" si="11"/>
        <v>-8100</v>
      </c>
      <c r="G222" s="7">
        <f t="shared" si="12"/>
        <v>9900</v>
      </c>
      <c r="H222" s="7">
        <v>192.5</v>
      </c>
      <c r="I222" s="15">
        <f t="shared" si="9"/>
        <v>10092.5</v>
      </c>
      <c r="J222" s="5">
        <v>10092.5</v>
      </c>
      <c r="K222" s="5">
        <f t="shared" si="10"/>
        <v>0</v>
      </c>
    </row>
    <row r="223" spans="1:11" ht="35.25" x14ac:dyDescent="0.15">
      <c r="A223" s="8">
        <v>189</v>
      </c>
      <c r="B223" s="9">
        <v>4</v>
      </c>
      <c r="C223" s="1" t="s">
        <v>234</v>
      </c>
      <c r="D223" s="8" t="s">
        <v>17</v>
      </c>
      <c r="E223" s="10">
        <v>207</v>
      </c>
      <c r="F223" s="7">
        <f t="shared" si="11"/>
        <v>-93.15</v>
      </c>
      <c r="G223" s="7">
        <f t="shared" si="12"/>
        <v>113.85</v>
      </c>
      <c r="H223" s="7">
        <v>9.35</v>
      </c>
      <c r="I223" s="15">
        <f t="shared" si="9"/>
        <v>123.19999999999999</v>
      </c>
      <c r="J223" s="5">
        <v>123.19999999999999</v>
      </c>
      <c r="K223" s="5">
        <f t="shared" si="10"/>
        <v>0</v>
      </c>
    </row>
    <row r="224" spans="1:11" ht="35.25" x14ac:dyDescent="0.15">
      <c r="A224" s="8">
        <v>190</v>
      </c>
      <c r="B224" s="9">
        <v>4</v>
      </c>
      <c r="C224" s="1" t="s">
        <v>235</v>
      </c>
      <c r="D224" s="8" t="s">
        <v>17</v>
      </c>
      <c r="E224" s="10">
        <v>329</v>
      </c>
      <c r="F224" s="7">
        <f t="shared" si="11"/>
        <v>-148.05000000000001</v>
      </c>
      <c r="G224" s="7">
        <f t="shared" si="12"/>
        <v>180.95</v>
      </c>
      <c r="H224" s="7">
        <v>12.1</v>
      </c>
      <c r="I224" s="15">
        <f t="shared" si="9"/>
        <v>193.04999999999998</v>
      </c>
      <c r="J224" s="5">
        <v>193.04999999999998</v>
      </c>
      <c r="K224" s="5">
        <f t="shared" si="10"/>
        <v>0</v>
      </c>
    </row>
    <row r="225" spans="1:11" ht="115.5" x14ac:dyDescent="0.15">
      <c r="A225" s="8">
        <v>191</v>
      </c>
      <c r="B225" s="9">
        <v>4</v>
      </c>
      <c r="C225" s="1" t="s">
        <v>236</v>
      </c>
      <c r="D225" s="8" t="s">
        <v>3</v>
      </c>
      <c r="E225" s="10">
        <v>1525</v>
      </c>
      <c r="F225" s="7">
        <f t="shared" si="11"/>
        <v>-686.25</v>
      </c>
      <c r="G225" s="7">
        <f t="shared" si="12"/>
        <v>838.75</v>
      </c>
      <c r="H225" s="7">
        <v>247.5</v>
      </c>
      <c r="I225" s="15">
        <f t="shared" si="9"/>
        <v>1086.25</v>
      </c>
      <c r="J225" s="5">
        <v>1086.25</v>
      </c>
      <c r="K225" s="5">
        <f t="shared" si="10"/>
        <v>0</v>
      </c>
    </row>
    <row r="226" spans="1:11" ht="127.5" x14ac:dyDescent="0.15">
      <c r="A226" s="8">
        <v>192</v>
      </c>
      <c r="B226" s="9">
        <v>4</v>
      </c>
      <c r="C226" s="1" t="s">
        <v>237</v>
      </c>
      <c r="D226" s="8" t="s">
        <v>3</v>
      </c>
      <c r="E226" s="10">
        <v>3465</v>
      </c>
      <c r="F226" s="7">
        <f t="shared" si="11"/>
        <v>-1559.25</v>
      </c>
      <c r="G226" s="7">
        <f t="shared" si="12"/>
        <v>1905.75</v>
      </c>
      <c r="H226" s="7">
        <v>797.5</v>
      </c>
      <c r="I226" s="15">
        <f t="shared" si="9"/>
        <v>2703.25</v>
      </c>
      <c r="J226" s="5">
        <v>2703.25</v>
      </c>
      <c r="K226" s="5">
        <f t="shared" si="10"/>
        <v>0</v>
      </c>
    </row>
    <row r="227" spans="1:11" ht="127.5" x14ac:dyDescent="0.15">
      <c r="A227" s="8">
        <v>193</v>
      </c>
      <c r="B227" s="9">
        <v>4</v>
      </c>
      <c r="C227" s="1" t="s">
        <v>238</v>
      </c>
      <c r="D227" s="8" t="s">
        <v>3</v>
      </c>
      <c r="E227" s="10">
        <v>3491</v>
      </c>
      <c r="F227" s="7">
        <f t="shared" si="11"/>
        <v>-1570.95</v>
      </c>
      <c r="G227" s="7">
        <f t="shared" si="12"/>
        <v>1920.05</v>
      </c>
      <c r="H227" s="7">
        <v>247.5</v>
      </c>
      <c r="I227" s="15">
        <f t="shared" si="9"/>
        <v>2167.5500000000002</v>
      </c>
      <c r="J227" s="5">
        <v>2167.5500000000002</v>
      </c>
      <c r="K227" s="5">
        <f t="shared" si="10"/>
        <v>0</v>
      </c>
    </row>
    <row r="228" spans="1:11" ht="115.5" x14ac:dyDescent="0.15">
      <c r="A228" s="8">
        <v>194</v>
      </c>
      <c r="B228" s="9">
        <v>4</v>
      </c>
      <c r="C228" s="1" t="s">
        <v>239</v>
      </c>
      <c r="D228" s="8" t="s">
        <v>3</v>
      </c>
      <c r="E228" s="10">
        <v>5770</v>
      </c>
      <c r="F228" s="7">
        <f t="shared" si="11"/>
        <v>-2596.5</v>
      </c>
      <c r="G228" s="7">
        <f t="shared" si="12"/>
        <v>3173.5</v>
      </c>
      <c r="H228" s="7">
        <v>137.5</v>
      </c>
      <c r="I228" s="15">
        <f t="shared" si="9"/>
        <v>3311</v>
      </c>
      <c r="J228" s="5">
        <v>3311</v>
      </c>
      <c r="K228" s="5">
        <f t="shared" si="10"/>
        <v>0</v>
      </c>
    </row>
    <row r="229" spans="1:11" ht="104.25" x14ac:dyDescent="0.15">
      <c r="A229" s="8">
        <v>195</v>
      </c>
      <c r="B229" s="9">
        <v>4</v>
      </c>
      <c r="C229" s="1" t="s">
        <v>240</v>
      </c>
      <c r="D229" s="8" t="s">
        <v>17</v>
      </c>
      <c r="E229" s="10">
        <v>1118</v>
      </c>
      <c r="F229" s="7">
        <f t="shared" si="11"/>
        <v>-503.1</v>
      </c>
      <c r="G229" s="7">
        <f t="shared" si="12"/>
        <v>614.9</v>
      </c>
      <c r="H229" s="7">
        <v>188.1</v>
      </c>
      <c r="I229" s="15">
        <f t="shared" si="9"/>
        <v>803</v>
      </c>
      <c r="J229" s="5">
        <v>803</v>
      </c>
      <c r="K229" s="5">
        <f t="shared" si="10"/>
        <v>0</v>
      </c>
    </row>
    <row r="230" spans="1:11" ht="24" x14ac:dyDescent="0.15">
      <c r="A230" s="8">
        <v>198</v>
      </c>
      <c r="B230" s="9">
        <v>4</v>
      </c>
      <c r="C230" s="1" t="s">
        <v>241</v>
      </c>
      <c r="D230" s="8" t="s">
        <v>3</v>
      </c>
      <c r="E230" s="10">
        <v>52</v>
      </c>
      <c r="F230" s="7">
        <f t="shared" si="11"/>
        <v>-23.400000000000002</v>
      </c>
      <c r="G230" s="7">
        <f t="shared" si="12"/>
        <v>28.599999999999998</v>
      </c>
      <c r="H230" s="7">
        <v>44</v>
      </c>
      <c r="I230" s="15">
        <f t="shared" si="9"/>
        <v>72.599999999999994</v>
      </c>
      <c r="J230" s="5">
        <v>72.599999999999994</v>
      </c>
      <c r="K230" s="5">
        <f t="shared" si="10"/>
        <v>0</v>
      </c>
    </row>
    <row r="231" spans="1:11" ht="35.25" x14ac:dyDescent="0.15">
      <c r="A231" s="8">
        <v>199</v>
      </c>
      <c r="B231" s="9">
        <v>4</v>
      </c>
      <c r="C231" s="1" t="s">
        <v>242</v>
      </c>
      <c r="D231" s="8" t="s">
        <v>17</v>
      </c>
      <c r="E231" s="10">
        <v>1213</v>
      </c>
      <c r="F231" s="7">
        <f t="shared" si="11"/>
        <v>-545.85</v>
      </c>
      <c r="G231" s="7">
        <f t="shared" si="12"/>
        <v>667.15</v>
      </c>
      <c r="H231" s="7">
        <v>135.85</v>
      </c>
      <c r="I231" s="15">
        <f t="shared" si="9"/>
        <v>803</v>
      </c>
      <c r="J231" s="5">
        <v>803</v>
      </c>
      <c r="K231" s="5">
        <f t="shared" si="10"/>
        <v>0</v>
      </c>
    </row>
    <row r="232" spans="1:11" ht="35.25" x14ac:dyDescent="0.15">
      <c r="A232" s="8">
        <v>200</v>
      </c>
      <c r="B232" s="9">
        <v>4</v>
      </c>
      <c r="C232" s="1" t="s">
        <v>243</v>
      </c>
      <c r="D232" s="8" t="s">
        <v>17</v>
      </c>
      <c r="E232" s="10">
        <v>29</v>
      </c>
      <c r="F232" s="7">
        <f t="shared" si="11"/>
        <v>-13.05</v>
      </c>
      <c r="G232" s="7">
        <f t="shared" si="12"/>
        <v>15.95</v>
      </c>
      <c r="H232" s="7">
        <v>11</v>
      </c>
      <c r="I232" s="15">
        <f t="shared" si="9"/>
        <v>26.95</v>
      </c>
      <c r="J232" s="5">
        <v>26.95</v>
      </c>
      <c r="K232" s="5">
        <f t="shared" si="10"/>
        <v>0</v>
      </c>
    </row>
    <row r="233" spans="1:11" ht="35.25" x14ac:dyDescent="0.15">
      <c r="A233" s="8">
        <v>201</v>
      </c>
      <c r="B233" s="9">
        <v>4</v>
      </c>
      <c r="C233" s="1" t="s">
        <v>244</v>
      </c>
      <c r="D233" s="8" t="s">
        <v>17</v>
      </c>
      <c r="E233" s="10">
        <v>68</v>
      </c>
      <c r="F233" s="7">
        <f t="shared" si="11"/>
        <v>-30.6</v>
      </c>
      <c r="G233" s="7">
        <f t="shared" si="12"/>
        <v>37.4</v>
      </c>
      <c r="H233" s="7">
        <v>30.25</v>
      </c>
      <c r="I233" s="15">
        <f t="shared" si="9"/>
        <v>67.650000000000006</v>
      </c>
      <c r="J233" s="5">
        <v>67.650000000000006</v>
      </c>
      <c r="K233" s="5">
        <f t="shared" si="10"/>
        <v>0</v>
      </c>
    </row>
    <row r="234" spans="1:11" ht="35.25" x14ac:dyDescent="0.15">
      <c r="A234" s="8">
        <v>202</v>
      </c>
      <c r="B234" s="9">
        <v>4</v>
      </c>
      <c r="C234" s="1" t="s">
        <v>245</v>
      </c>
      <c r="D234" s="8" t="s">
        <v>17</v>
      </c>
      <c r="E234" s="10">
        <v>98</v>
      </c>
      <c r="F234" s="7">
        <f t="shared" si="11"/>
        <v>-44.1</v>
      </c>
      <c r="G234" s="7">
        <f t="shared" si="12"/>
        <v>53.9</v>
      </c>
      <c r="H234" s="7">
        <v>19.25</v>
      </c>
      <c r="I234" s="15">
        <f t="shared" si="9"/>
        <v>73.150000000000006</v>
      </c>
      <c r="J234" s="5">
        <v>73.150000000000006</v>
      </c>
      <c r="K234" s="5">
        <f t="shared" si="10"/>
        <v>0</v>
      </c>
    </row>
    <row r="235" spans="1:11" ht="35.25" x14ac:dyDescent="0.15">
      <c r="A235" s="8">
        <v>203</v>
      </c>
      <c r="B235" s="9">
        <v>4</v>
      </c>
      <c r="C235" s="1" t="s">
        <v>246</v>
      </c>
      <c r="D235" s="8" t="s">
        <v>3</v>
      </c>
      <c r="E235" s="10">
        <v>141</v>
      </c>
      <c r="F235" s="7">
        <f t="shared" si="11"/>
        <v>-63.45</v>
      </c>
      <c r="G235" s="7">
        <f t="shared" si="12"/>
        <v>77.55</v>
      </c>
      <c r="H235" s="7">
        <v>25.849999999999998</v>
      </c>
      <c r="I235" s="15">
        <f t="shared" si="9"/>
        <v>103.39999999999999</v>
      </c>
      <c r="J235" s="5">
        <v>103.39999999999999</v>
      </c>
      <c r="K235" s="5">
        <f t="shared" si="10"/>
        <v>0</v>
      </c>
    </row>
    <row r="236" spans="1:11" ht="35.25" x14ac:dyDescent="0.15">
      <c r="A236" s="8">
        <v>204</v>
      </c>
      <c r="B236" s="9">
        <v>4</v>
      </c>
      <c r="C236" s="1" t="s">
        <v>247</v>
      </c>
      <c r="D236" s="8" t="s">
        <v>3</v>
      </c>
      <c r="E236" s="10">
        <v>238</v>
      </c>
      <c r="F236" s="7">
        <f t="shared" si="11"/>
        <v>-107.10000000000001</v>
      </c>
      <c r="G236" s="7">
        <f t="shared" si="12"/>
        <v>130.89999999999998</v>
      </c>
      <c r="H236" s="7">
        <v>27.5</v>
      </c>
      <c r="I236" s="15">
        <f t="shared" si="9"/>
        <v>158.39999999999998</v>
      </c>
      <c r="J236" s="5">
        <v>158.39999999999998</v>
      </c>
      <c r="K236" s="5">
        <f t="shared" si="10"/>
        <v>0</v>
      </c>
    </row>
    <row r="237" spans="1:11" ht="24" x14ac:dyDescent="0.15">
      <c r="A237" s="8">
        <v>205</v>
      </c>
      <c r="B237" s="9">
        <v>4</v>
      </c>
      <c r="C237" s="1" t="s">
        <v>248</v>
      </c>
      <c r="D237" s="8" t="s">
        <v>3</v>
      </c>
      <c r="E237" s="10">
        <v>45</v>
      </c>
      <c r="F237" s="7">
        <f t="shared" si="11"/>
        <v>-20.25</v>
      </c>
      <c r="G237" s="7">
        <f t="shared" si="12"/>
        <v>24.75</v>
      </c>
      <c r="H237" s="7">
        <v>11.549999999999999</v>
      </c>
      <c r="I237" s="15">
        <f t="shared" si="9"/>
        <v>36.299999999999997</v>
      </c>
      <c r="J237" s="5">
        <v>36.299999999999997</v>
      </c>
      <c r="K237" s="5">
        <f t="shared" si="10"/>
        <v>0</v>
      </c>
    </row>
    <row r="238" spans="1:11" x14ac:dyDescent="0.15">
      <c r="A238" s="8">
        <v>206</v>
      </c>
      <c r="B238" s="9">
        <v>4</v>
      </c>
      <c r="C238" s="1" t="s">
        <v>249</v>
      </c>
      <c r="D238" s="8" t="s">
        <v>3</v>
      </c>
      <c r="E238" s="10">
        <v>124</v>
      </c>
      <c r="F238" s="7">
        <f t="shared" si="11"/>
        <v>-55.800000000000004</v>
      </c>
      <c r="G238" s="7">
        <f t="shared" si="12"/>
        <v>68.199999999999989</v>
      </c>
      <c r="H238" s="7">
        <v>18.149999999999999</v>
      </c>
      <c r="I238" s="15">
        <f t="shared" si="9"/>
        <v>86.35</v>
      </c>
      <c r="J238" s="5">
        <v>86.35</v>
      </c>
      <c r="K238" s="5">
        <f t="shared" si="10"/>
        <v>0</v>
      </c>
    </row>
    <row r="239" spans="1:11" ht="24" x14ac:dyDescent="0.15">
      <c r="A239" s="8">
        <v>207</v>
      </c>
      <c r="B239" s="9">
        <v>4</v>
      </c>
      <c r="C239" s="1" t="s">
        <v>250</v>
      </c>
      <c r="D239" s="8" t="s">
        <v>3</v>
      </c>
      <c r="E239" s="10">
        <v>17</v>
      </c>
      <c r="F239" s="7">
        <f t="shared" si="11"/>
        <v>-7.65</v>
      </c>
      <c r="G239" s="7">
        <f t="shared" si="12"/>
        <v>9.35</v>
      </c>
      <c r="H239" s="7">
        <v>9.9</v>
      </c>
      <c r="I239" s="15">
        <f t="shared" si="9"/>
        <v>19.25</v>
      </c>
      <c r="J239" s="5">
        <v>19.25</v>
      </c>
      <c r="K239" s="5">
        <f t="shared" si="10"/>
        <v>0</v>
      </c>
    </row>
    <row r="240" spans="1:11" x14ac:dyDescent="0.15">
      <c r="A240" s="8">
        <v>208</v>
      </c>
      <c r="B240" s="9">
        <v>4</v>
      </c>
      <c r="C240" s="1" t="s">
        <v>251</v>
      </c>
      <c r="D240" s="8" t="s">
        <v>3</v>
      </c>
      <c r="E240" s="10">
        <v>5</v>
      </c>
      <c r="F240" s="7">
        <f t="shared" si="11"/>
        <v>-2.25</v>
      </c>
      <c r="G240" s="7">
        <f t="shared" si="12"/>
        <v>2.75</v>
      </c>
      <c r="H240" s="7">
        <v>1.65</v>
      </c>
      <c r="I240" s="15">
        <f t="shared" si="9"/>
        <v>4.4000000000000004</v>
      </c>
      <c r="J240" s="5">
        <v>4.4000000000000004</v>
      </c>
      <c r="K240" s="5">
        <f t="shared" si="10"/>
        <v>0</v>
      </c>
    </row>
    <row r="241" spans="1:11" ht="35.25" x14ac:dyDescent="0.15">
      <c r="A241" s="8">
        <v>209</v>
      </c>
      <c r="B241" s="9">
        <v>4</v>
      </c>
      <c r="C241" s="1" t="s">
        <v>252</v>
      </c>
      <c r="D241" s="8" t="s">
        <v>17</v>
      </c>
      <c r="E241" s="10">
        <v>71</v>
      </c>
      <c r="F241" s="7">
        <f t="shared" si="11"/>
        <v>-31.95</v>
      </c>
      <c r="G241" s="7">
        <f t="shared" si="12"/>
        <v>39.049999999999997</v>
      </c>
      <c r="H241" s="7">
        <v>13.75</v>
      </c>
      <c r="I241" s="15">
        <f t="shared" si="9"/>
        <v>52.8</v>
      </c>
      <c r="J241" s="5">
        <v>52.8</v>
      </c>
      <c r="K241" s="5">
        <f t="shared" si="10"/>
        <v>0</v>
      </c>
    </row>
    <row r="242" spans="1:11" ht="24" x14ac:dyDescent="0.15">
      <c r="A242" s="8">
        <v>210</v>
      </c>
      <c r="B242" s="9">
        <v>4</v>
      </c>
      <c r="C242" s="1" t="s">
        <v>253</v>
      </c>
      <c r="D242" s="8" t="s">
        <v>3</v>
      </c>
      <c r="E242" s="10">
        <v>3050</v>
      </c>
      <c r="F242" s="7">
        <f t="shared" si="11"/>
        <v>-1372.5</v>
      </c>
      <c r="G242" s="7">
        <f t="shared" si="12"/>
        <v>1677.5</v>
      </c>
      <c r="H242" s="7">
        <v>141.89999999999998</v>
      </c>
      <c r="I242" s="15">
        <f t="shared" si="9"/>
        <v>1819.4</v>
      </c>
      <c r="J242" s="5">
        <v>1819.4</v>
      </c>
      <c r="K242" s="5">
        <f t="shared" si="10"/>
        <v>0</v>
      </c>
    </row>
    <row r="243" spans="1:11" ht="35.25" x14ac:dyDescent="0.15">
      <c r="A243" s="8">
        <v>240</v>
      </c>
      <c r="B243" s="9">
        <v>5</v>
      </c>
      <c r="C243" s="1" t="s">
        <v>254</v>
      </c>
      <c r="D243" s="8" t="s">
        <v>3</v>
      </c>
      <c r="E243" s="10">
        <v>6</v>
      </c>
      <c r="F243" s="7">
        <f t="shared" si="11"/>
        <v>-2.7</v>
      </c>
      <c r="G243" s="7">
        <f t="shared" si="12"/>
        <v>3.3</v>
      </c>
      <c r="H243" s="7">
        <v>0.27500000000000002</v>
      </c>
      <c r="I243" s="15">
        <f t="shared" si="9"/>
        <v>3.5749999999999997</v>
      </c>
      <c r="J243" s="5">
        <v>3.5749999999999997</v>
      </c>
      <c r="K243" s="5">
        <f t="shared" si="10"/>
        <v>0</v>
      </c>
    </row>
    <row r="244" spans="1:11" x14ac:dyDescent="0.15">
      <c r="A244" s="8">
        <v>251</v>
      </c>
      <c r="B244" s="9">
        <v>5</v>
      </c>
      <c r="C244" s="1" t="s">
        <v>255</v>
      </c>
      <c r="D244" s="8" t="s">
        <v>3</v>
      </c>
      <c r="E244" s="10">
        <v>23.333333333333332</v>
      </c>
      <c r="F244" s="7">
        <f t="shared" si="11"/>
        <v>-10.5</v>
      </c>
      <c r="G244" s="7">
        <f t="shared" si="12"/>
        <v>12.833333333333332</v>
      </c>
      <c r="H244" s="7">
        <v>0.27500000000000002</v>
      </c>
      <c r="I244" s="15">
        <f t="shared" si="9"/>
        <v>13.108333333333333</v>
      </c>
      <c r="J244" s="5">
        <v>13.108333333333333</v>
      </c>
      <c r="K244" s="5">
        <f t="shared" si="10"/>
        <v>0</v>
      </c>
    </row>
    <row r="245" spans="1:11" ht="46.5" x14ac:dyDescent="0.15">
      <c r="A245" s="8">
        <v>262</v>
      </c>
      <c r="B245" s="9">
        <v>6</v>
      </c>
      <c r="C245" s="1" t="s">
        <v>256</v>
      </c>
      <c r="D245" s="8" t="s">
        <v>3</v>
      </c>
      <c r="E245" s="10">
        <v>904</v>
      </c>
      <c r="F245" s="7">
        <f t="shared" si="11"/>
        <v>-406.8</v>
      </c>
      <c r="G245" s="7">
        <f t="shared" si="12"/>
        <v>497.2</v>
      </c>
      <c r="H245" s="7">
        <v>350.34999999999997</v>
      </c>
      <c r="I245" s="15">
        <f t="shared" si="9"/>
        <v>847.55</v>
      </c>
      <c r="J245" s="5">
        <v>847.55</v>
      </c>
      <c r="K245" s="5">
        <f t="shared" si="10"/>
        <v>0</v>
      </c>
    </row>
    <row r="246" spans="1:11" ht="35.25" x14ac:dyDescent="0.15">
      <c r="A246" s="8">
        <v>263</v>
      </c>
      <c r="B246" s="9">
        <v>6</v>
      </c>
      <c r="C246" s="1" t="s">
        <v>257</v>
      </c>
      <c r="D246" s="8" t="s">
        <v>3</v>
      </c>
      <c r="E246" s="10">
        <v>1454</v>
      </c>
      <c r="F246" s="7">
        <f t="shared" si="11"/>
        <v>-654.30000000000007</v>
      </c>
      <c r="G246" s="7">
        <f t="shared" si="12"/>
        <v>799.69999999999993</v>
      </c>
      <c r="H246" s="7">
        <v>640.75</v>
      </c>
      <c r="I246" s="15">
        <f t="shared" si="9"/>
        <v>1440.4499999999998</v>
      </c>
      <c r="J246" s="5">
        <v>1440.4499999999998</v>
      </c>
      <c r="K246" s="5">
        <f t="shared" si="10"/>
        <v>0</v>
      </c>
    </row>
    <row r="247" spans="1:11" ht="24" x14ac:dyDescent="0.15">
      <c r="A247" s="8">
        <v>265</v>
      </c>
      <c r="B247" s="9">
        <v>6</v>
      </c>
      <c r="C247" s="1" t="s">
        <v>258</v>
      </c>
      <c r="D247" s="8" t="s">
        <v>3</v>
      </c>
      <c r="E247" s="10">
        <v>1298</v>
      </c>
      <c r="F247" s="7">
        <f t="shared" si="11"/>
        <v>-584.1</v>
      </c>
      <c r="G247" s="7">
        <f t="shared" si="12"/>
        <v>713.9</v>
      </c>
      <c r="H247" s="7">
        <v>1320</v>
      </c>
      <c r="I247" s="15">
        <f t="shared" si="9"/>
        <v>2033.9</v>
      </c>
      <c r="J247" s="5">
        <v>2033.9</v>
      </c>
      <c r="K247" s="5">
        <f t="shared" si="10"/>
        <v>0</v>
      </c>
    </row>
    <row r="248" spans="1:11" ht="35.25" x14ac:dyDescent="0.15">
      <c r="A248" s="8">
        <v>266</v>
      </c>
      <c r="B248" s="9">
        <v>6</v>
      </c>
      <c r="C248" s="1" t="s">
        <v>259</v>
      </c>
      <c r="D248" s="8" t="s">
        <v>3</v>
      </c>
      <c r="E248" s="10">
        <v>2096</v>
      </c>
      <c r="F248" s="7">
        <f t="shared" si="11"/>
        <v>-943.2</v>
      </c>
      <c r="G248" s="7">
        <f t="shared" si="12"/>
        <v>1152.8</v>
      </c>
      <c r="H248" s="7">
        <v>1595</v>
      </c>
      <c r="I248" s="15">
        <f t="shared" si="9"/>
        <v>2747.8</v>
      </c>
      <c r="J248" s="5">
        <v>2747.8</v>
      </c>
      <c r="K248" s="5">
        <f t="shared" si="10"/>
        <v>0</v>
      </c>
    </row>
    <row r="249" spans="1:11" ht="35.25" x14ac:dyDescent="0.15">
      <c r="A249" s="8">
        <v>267</v>
      </c>
      <c r="B249" s="9">
        <v>6</v>
      </c>
      <c r="C249" s="1" t="s">
        <v>260</v>
      </c>
      <c r="D249" s="8" t="s">
        <v>3</v>
      </c>
      <c r="E249" s="10">
        <v>3496</v>
      </c>
      <c r="F249" s="7">
        <f t="shared" si="11"/>
        <v>-1573.2</v>
      </c>
      <c r="G249" s="7">
        <f t="shared" si="12"/>
        <v>1922.8</v>
      </c>
      <c r="H249" s="7">
        <v>1760</v>
      </c>
      <c r="I249" s="15">
        <f t="shared" si="9"/>
        <v>3682.8</v>
      </c>
      <c r="J249" s="5">
        <v>3682.8</v>
      </c>
      <c r="K249" s="5">
        <f t="shared" si="10"/>
        <v>0</v>
      </c>
    </row>
    <row r="250" spans="1:11" ht="24" x14ac:dyDescent="0.15">
      <c r="A250" s="8">
        <v>268</v>
      </c>
      <c r="B250" s="9">
        <v>6</v>
      </c>
      <c r="C250" s="1" t="s">
        <v>261</v>
      </c>
      <c r="D250" s="8" t="s">
        <v>12</v>
      </c>
      <c r="E250" s="10">
        <v>4</v>
      </c>
      <c r="F250" s="7">
        <f t="shared" si="11"/>
        <v>-1.8</v>
      </c>
      <c r="G250" s="7">
        <f t="shared" si="12"/>
        <v>2.2000000000000002</v>
      </c>
      <c r="H250" s="7">
        <v>3.3</v>
      </c>
      <c r="I250" s="15">
        <f t="shared" si="9"/>
        <v>5.5</v>
      </c>
      <c r="J250" s="5">
        <v>5.5</v>
      </c>
      <c r="K250" s="5">
        <f t="shared" si="10"/>
        <v>0</v>
      </c>
    </row>
    <row r="251" spans="1:11" x14ac:dyDescent="0.15">
      <c r="A251" s="8">
        <v>269</v>
      </c>
      <c r="B251" s="9">
        <v>6</v>
      </c>
      <c r="C251" s="1" t="s">
        <v>262</v>
      </c>
      <c r="D251" s="8" t="s">
        <v>3</v>
      </c>
      <c r="E251" s="10">
        <v>5</v>
      </c>
      <c r="F251" s="7">
        <f t="shared" si="11"/>
        <v>-2.25</v>
      </c>
      <c r="G251" s="7">
        <f t="shared" si="12"/>
        <v>2.75</v>
      </c>
      <c r="H251" s="7">
        <v>3.3</v>
      </c>
      <c r="I251" s="15">
        <f t="shared" si="9"/>
        <v>6.05</v>
      </c>
      <c r="J251" s="5">
        <v>6.05</v>
      </c>
      <c r="K251" s="5">
        <f t="shared" si="10"/>
        <v>0</v>
      </c>
    </row>
    <row r="252" spans="1:11" ht="24" x14ac:dyDescent="0.15">
      <c r="A252" s="8">
        <v>270</v>
      </c>
      <c r="B252" s="9">
        <v>6</v>
      </c>
      <c r="C252" s="1" t="s">
        <v>263</v>
      </c>
      <c r="D252" s="8" t="s">
        <v>17</v>
      </c>
      <c r="E252" s="10">
        <v>10</v>
      </c>
      <c r="F252" s="7">
        <f t="shared" si="11"/>
        <v>-4.5</v>
      </c>
      <c r="G252" s="7">
        <f t="shared" si="12"/>
        <v>5.5</v>
      </c>
      <c r="H252" s="7">
        <v>24.75</v>
      </c>
      <c r="I252" s="15">
        <f t="shared" si="9"/>
        <v>30.25</v>
      </c>
      <c r="J252" s="5">
        <v>30.25</v>
      </c>
      <c r="K252" s="5">
        <f t="shared" si="10"/>
        <v>0</v>
      </c>
    </row>
    <row r="253" spans="1:11" ht="46.5" x14ac:dyDescent="0.15">
      <c r="A253" s="8">
        <v>271</v>
      </c>
      <c r="B253" s="9">
        <v>6</v>
      </c>
      <c r="C253" s="1" t="s">
        <v>264</v>
      </c>
      <c r="D253" s="8" t="s">
        <v>12</v>
      </c>
      <c r="E253" s="10">
        <v>74</v>
      </c>
      <c r="F253" s="7">
        <f t="shared" si="11"/>
        <v>-33.300000000000004</v>
      </c>
      <c r="G253" s="7">
        <f t="shared" si="12"/>
        <v>40.699999999999996</v>
      </c>
      <c r="H253" s="7">
        <v>48.4</v>
      </c>
      <c r="I253" s="15">
        <f t="shared" si="9"/>
        <v>89.1</v>
      </c>
      <c r="J253" s="5">
        <v>89.1</v>
      </c>
      <c r="K253" s="5">
        <f t="shared" si="10"/>
        <v>0</v>
      </c>
    </row>
    <row r="254" spans="1:11" ht="46.5" x14ac:dyDescent="0.15">
      <c r="A254" s="8">
        <v>274</v>
      </c>
      <c r="B254" s="9">
        <v>6</v>
      </c>
      <c r="C254" s="1" t="s">
        <v>265</v>
      </c>
      <c r="D254" s="8" t="s">
        <v>12</v>
      </c>
      <c r="E254" s="10">
        <v>30</v>
      </c>
      <c r="F254" s="7">
        <f t="shared" si="11"/>
        <v>-13.5</v>
      </c>
      <c r="G254" s="7">
        <f t="shared" si="12"/>
        <v>16.5</v>
      </c>
      <c r="H254" s="7">
        <v>19.25</v>
      </c>
      <c r="I254" s="15">
        <f t="shared" si="9"/>
        <v>35.75</v>
      </c>
      <c r="J254" s="5">
        <v>35.75</v>
      </c>
      <c r="K254" s="5">
        <f t="shared" si="10"/>
        <v>0</v>
      </c>
    </row>
    <row r="255" spans="1:11" ht="35.25" x14ac:dyDescent="0.15">
      <c r="A255" s="8">
        <v>275</v>
      </c>
      <c r="B255" s="9">
        <v>6</v>
      </c>
      <c r="C255" s="1" t="s">
        <v>266</v>
      </c>
      <c r="D255" s="8" t="s">
        <v>12</v>
      </c>
      <c r="E255" s="10">
        <v>40</v>
      </c>
      <c r="F255" s="7">
        <f t="shared" si="11"/>
        <v>-18</v>
      </c>
      <c r="G255" s="7">
        <f t="shared" si="12"/>
        <v>22</v>
      </c>
      <c r="H255" s="7">
        <v>24.75</v>
      </c>
      <c r="I255" s="15">
        <f t="shared" si="9"/>
        <v>46.75</v>
      </c>
      <c r="J255" s="5">
        <v>46.75</v>
      </c>
      <c r="K255" s="5">
        <f t="shared" si="10"/>
        <v>0</v>
      </c>
    </row>
    <row r="256" spans="1:11" ht="46.5" x14ac:dyDescent="0.15">
      <c r="A256" s="8">
        <v>276</v>
      </c>
      <c r="B256" s="9">
        <v>6</v>
      </c>
      <c r="C256" s="1" t="s">
        <v>267</v>
      </c>
      <c r="D256" s="8" t="s">
        <v>12</v>
      </c>
      <c r="E256" s="10">
        <v>58</v>
      </c>
      <c r="F256" s="7">
        <f t="shared" si="11"/>
        <v>-26.1</v>
      </c>
      <c r="G256" s="7">
        <f t="shared" si="12"/>
        <v>31.9</v>
      </c>
      <c r="H256" s="7">
        <v>27.5</v>
      </c>
      <c r="I256" s="15">
        <f t="shared" si="9"/>
        <v>59.4</v>
      </c>
      <c r="J256" s="5">
        <v>59.4</v>
      </c>
      <c r="K256" s="5">
        <f t="shared" si="10"/>
        <v>0</v>
      </c>
    </row>
    <row r="257" spans="1:11" ht="35.25" x14ac:dyDescent="0.15">
      <c r="A257" s="8">
        <v>277</v>
      </c>
      <c r="B257" s="9">
        <v>6</v>
      </c>
      <c r="C257" s="1" t="s">
        <v>268</v>
      </c>
      <c r="D257" s="8" t="s">
        <v>269</v>
      </c>
      <c r="E257" s="10">
        <v>328</v>
      </c>
      <c r="F257" s="7">
        <f t="shared" si="11"/>
        <v>-147.6</v>
      </c>
      <c r="G257" s="7">
        <f t="shared" si="12"/>
        <v>180.4</v>
      </c>
      <c r="H257" s="7">
        <v>132.55000000000001</v>
      </c>
      <c r="I257" s="15">
        <f t="shared" si="9"/>
        <v>312.95000000000005</v>
      </c>
      <c r="J257" s="5">
        <v>312.95000000000005</v>
      </c>
      <c r="K257" s="5">
        <f t="shared" si="10"/>
        <v>0</v>
      </c>
    </row>
    <row r="258" spans="1:11" x14ac:dyDescent="0.15">
      <c r="A258" s="8">
        <v>278</v>
      </c>
      <c r="B258" s="9">
        <v>6</v>
      </c>
      <c r="C258" s="1" t="s">
        <v>270</v>
      </c>
      <c r="D258" s="8" t="s">
        <v>269</v>
      </c>
      <c r="E258" s="10">
        <v>120</v>
      </c>
      <c r="F258" s="7">
        <f t="shared" si="11"/>
        <v>-54</v>
      </c>
      <c r="G258" s="7">
        <f t="shared" si="12"/>
        <v>66</v>
      </c>
      <c r="H258" s="7">
        <v>82.5</v>
      </c>
      <c r="I258" s="15">
        <f t="shared" si="9"/>
        <v>148.5</v>
      </c>
      <c r="J258" s="5">
        <v>148.5</v>
      </c>
      <c r="K258" s="5">
        <f t="shared" si="10"/>
        <v>0</v>
      </c>
    </row>
    <row r="259" spans="1:11" ht="35.25" x14ac:dyDescent="0.15">
      <c r="A259" s="8">
        <v>281</v>
      </c>
      <c r="B259" s="9">
        <v>6</v>
      </c>
      <c r="C259" s="1" t="s">
        <v>271</v>
      </c>
      <c r="D259" s="8" t="s">
        <v>12</v>
      </c>
      <c r="E259" s="10">
        <v>75</v>
      </c>
      <c r="F259" s="7">
        <f t="shared" si="11"/>
        <v>-33.75</v>
      </c>
      <c r="G259" s="7">
        <f t="shared" si="12"/>
        <v>41.25</v>
      </c>
      <c r="H259" s="7">
        <v>35.75</v>
      </c>
      <c r="I259" s="15">
        <f t="shared" ref="I259:I322" si="13">+H259+G259</f>
        <v>77</v>
      </c>
      <c r="J259" s="5">
        <v>77</v>
      </c>
      <c r="K259" s="5">
        <f t="shared" ref="K259:K322" si="14">+J259-I259</f>
        <v>0</v>
      </c>
    </row>
    <row r="260" spans="1:11" ht="35.25" x14ac:dyDescent="0.15">
      <c r="A260" s="8">
        <v>282</v>
      </c>
      <c r="B260" s="9">
        <v>6</v>
      </c>
      <c r="C260" s="1" t="s">
        <v>272</v>
      </c>
      <c r="D260" s="8" t="s">
        <v>12</v>
      </c>
      <c r="E260" s="10">
        <v>74</v>
      </c>
      <c r="F260" s="7">
        <f t="shared" si="11"/>
        <v>-33.300000000000004</v>
      </c>
      <c r="G260" s="7">
        <f t="shared" si="12"/>
        <v>40.699999999999996</v>
      </c>
      <c r="H260" s="7">
        <v>27.5</v>
      </c>
      <c r="I260" s="15">
        <f t="shared" si="13"/>
        <v>68.199999999999989</v>
      </c>
      <c r="J260" s="5">
        <v>68.199999999999989</v>
      </c>
      <c r="K260" s="5">
        <f t="shared" si="14"/>
        <v>0</v>
      </c>
    </row>
    <row r="261" spans="1:11" ht="46.5" x14ac:dyDescent="0.15">
      <c r="A261" s="8">
        <v>284</v>
      </c>
      <c r="B261" s="9">
        <v>6</v>
      </c>
      <c r="C261" s="1" t="s">
        <v>273</v>
      </c>
      <c r="D261" s="8" t="s">
        <v>12</v>
      </c>
      <c r="E261" s="10">
        <v>12</v>
      </c>
      <c r="F261" s="7">
        <f t="shared" si="11"/>
        <v>-5.4</v>
      </c>
      <c r="G261" s="7">
        <f t="shared" si="12"/>
        <v>6.6</v>
      </c>
      <c r="H261" s="7">
        <v>19.25</v>
      </c>
      <c r="I261" s="15">
        <f t="shared" si="13"/>
        <v>25.85</v>
      </c>
      <c r="J261" s="5">
        <v>25.85</v>
      </c>
      <c r="K261" s="5">
        <f t="shared" si="14"/>
        <v>0</v>
      </c>
    </row>
    <row r="262" spans="1:11" ht="24" x14ac:dyDescent="0.15">
      <c r="A262" s="8">
        <v>285</v>
      </c>
      <c r="B262" s="9">
        <v>6</v>
      </c>
      <c r="C262" s="1" t="s">
        <v>274</v>
      </c>
      <c r="D262" s="8" t="s">
        <v>3</v>
      </c>
      <c r="E262" s="10">
        <v>42</v>
      </c>
      <c r="F262" s="7">
        <f t="shared" si="11"/>
        <v>-18.900000000000002</v>
      </c>
      <c r="G262" s="7">
        <f t="shared" si="12"/>
        <v>23.099999999999998</v>
      </c>
      <c r="H262" s="7">
        <v>4.95</v>
      </c>
      <c r="I262" s="15">
        <f t="shared" si="13"/>
        <v>28.049999999999997</v>
      </c>
      <c r="J262" s="5">
        <v>28.049999999999997</v>
      </c>
      <c r="K262" s="5">
        <f t="shared" si="14"/>
        <v>0</v>
      </c>
    </row>
    <row r="263" spans="1:11" ht="35.25" x14ac:dyDescent="0.15">
      <c r="A263" s="8">
        <v>286</v>
      </c>
      <c r="B263" s="9">
        <v>6</v>
      </c>
      <c r="C263" s="1" t="s">
        <v>275</v>
      </c>
      <c r="D263" s="8" t="s">
        <v>3</v>
      </c>
      <c r="E263" s="10">
        <v>81</v>
      </c>
      <c r="F263" s="7">
        <f t="shared" si="11"/>
        <v>-36.450000000000003</v>
      </c>
      <c r="G263" s="7">
        <f t="shared" si="12"/>
        <v>44.55</v>
      </c>
      <c r="H263" s="7">
        <v>22.55</v>
      </c>
      <c r="I263" s="15">
        <f t="shared" si="13"/>
        <v>67.099999999999994</v>
      </c>
      <c r="J263" s="5">
        <v>67.099999999999994</v>
      </c>
      <c r="K263" s="5">
        <f t="shared" si="14"/>
        <v>0</v>
      </c>
    </row>
    <row r="264" spans="1:11" ht="46.5" x14ac:dyDescent="0.15">
      <c r="A264" s="8">
        <v>287</v>
      </c>
      <c r="B264" s="9">
        <v>6</v>
      </c>
      <c r="C264" s="1" t="s">
        <v>276</v>
      </c>
      <c r="D264" s="8" t="s">
        <v>12</v>
      </c>
      <c r="E264" s="10">
        <v>5</v>
      </c>
      <c r="F264" s="7">
        <f t="shared" si="11"/>
        <v>-2.25</v>
      </c>
      <c r="G264" s="7">
        <f t="shared" si="12"/>
        <v>2.75</v>
      </c>
      <c r="H264" s="7">
        <v>3.85</v>
      </c>
      <c r="I264" s="15">
        <f t="shared" si="13"/>
        <v>6.6</v>
      </c>
      <c r="J264" s="5">
        <v>6.6</v>
      </c>
      <c r="K264" s="5">
        <f t="shared" si="14"/>
        <v>0</v>
      </c>
    </row>
    <row r="265" spans="1:11" ht="24" x14ac:dyDescent="0.15">
      <c r="A265" s="8">
        <v>289</v>
      </c>
      <c r="B265" s="9">
        <v>6</v>
      </c>
      <c r="C265" s="1" t="s">
        <v>277</v>
      </c>
      <c r="D265" s="8" t="s">
        <v>3</v>
      </c>
      <c r="E265" s="10">
        <v>19</v>
      </c>
      <c r="F265" s="7">
        <f t="shared" si="11"/>
        <v>-8.5500000000000007</v>
      </c>
      <c r="G265" s="7">
        <f t="shared" si="12"/>
        <v>10.45</v>
      </c>
      <c r="H265" s="7">
        <v>8.8000000000000007</v>
      </c>
      <c r="I265" s="15">
        <f t="shared" si="13"/>
        <v>19.25</v>
      </c>
      <c r="J265" s="5">
        <v>19.25</v>
      </c>
      <c r="K265" s="5">
        <f t="shared" si="14"/>
        <v>0</v>
      </c>
    </row>
    <row r="266" spans="1:11" ht="24" x14ac:dyDescent="0.15">
      <c r="A266" s="8">
        <v>290</v>
      </c>
      <c r="B266" s="9">
        <v>6</v>
      </c>
      <c r="C266" s="1" t="s">
        <v>278</v>
      </c>
      <c r="D266" s="8" t="s">
        <v>3</v>
      </c>
      <c r="E266" s="10">
        <v>29</v>
      </c>
      <c r="F266" s="7">
        <f t="shared" si="11"/>
        <v>-13.05</v>
      </c>
      <c r="G266" s="7">
        <f t="shared" si="12"/>
        <v>15.95</v>
      </c>
      <c r="H266" s="7">
        <v>8.8000000000000007</v>
      </c>
      <c r="I266" s="15">
        <f t="shared" si="13"/>
        <v>24.75</v>
      </c>
      <c r="J266" s="5">
        <v>24.75</v>
      </c>
      <c r="K266" s="5">
        <f t="shared" si="14"/>
        <v>0</v>
      </c>
    </row>
    <row r="267" spans="1:11" ht="35.25" x14ac:dyDescent="0.15">
      <c r="A267" s="8">
        <v>291</v>
      </c>
      <c r="B267" s="9">
        <v>6</v>
      </c>
      <c r="C267" s="1" t="s">
        <v>279</v>
      </c>
      <c r="D267" s="8" t="s">
        <v>12</v>
      </c>
      <c r="E267" s="10">
        <v>5</v>
      </c>
      <c r="F267" s="7">
        <f t="shared" si="11"/>
        <v>-2.25</v>
      </c>
      <c r="G267" s="7">
        <f t="shared" si="12"/>
        <v>2.75</v>
      </c>
      <c r="H267" s="7">
        <v>4.95</v>
      </c>
      <c r="I267" s="15">
        <f t="shared" si="13"/>
        <v>7.7</v>
      </c>
      <c r="J267" s="5">
        <v>7.7</v>
      </c>
      <c r="K267" s="5">
        <f t="shared" si="14"/>
        <v>0</v>
      </c>
    </row>
    <row r="268" spans="1:11" ht="35.25" x14ac:dyDescent="0.15">
      <c r="A268" s="8">
        <v>292</v>
      </c>
      <c r="B268" s="9">
        <v>6</v>
      </c>
      <c r="C268" s="1" t="s">
        <v>280</v>
      </c>
      <c r="D268" s="8" t="s">
        <v>3</v>
      </c>
      <c r="E268" s="10">
        <v>292</v>
      </c>
      <c r="F268" s="7">
        <f t="shared" ref="F268:F331" si="15">-E268*0.45</f>
        <v>-131.4</v>
      </c>
      <c r="G268" s="7">
        <f t="shared" ref="G268:G308" si="16">+F268+E268</f>
        <v>160.6</v>
      </c>
      <c r="H268" s="7">
        <v>12.1</v>
      </c>
      <c r="I268" s="15">
        <f t="shared" si="13"/>
        <v>172.7</v>
      </c>
      <c r="J268" s="5">
        <v>172.7</v>
      </c>
      <c r="K268" s="5">
        <f t="shared" si="14"/>
        <v>0</v>
      </c>
    </row>
    <row r="269" spans="1:11" x14ac:dyDescent="0.15">
      <c r="A269" s="8">
        <v>293</v>
      </c>
      <c r="B269" s="9">
        <v>6</v>
      </c>
      <c r="C269" s="1" t="s">
        <v>281</v>
      </c>
      <c r="D269" s="8" t="s">
        <v>3</v>
      </c>
      <c r="E269" s="10">
        <v>22</v>
      </c>
      <c r="F269" s="7">
        <f t="shared" si="15"/>
        <v>-9.9</v>
      </c>
      <c r="G269" s="7">
        <f t="shared" si="16"/>
        <v>12.1</v>
      </c>
      <c r="H269" s="7">
        <v>8.25</v>
      </c>
      <c r="I269" s="15">
        <f t="shared" si="13"/>
        <v>20.350000000000001</v>
      </c>
      <c r="J269" s="5">
        <v>20.350000000000001</v>
      </c>
      <c r="K269" s="5">
        <f t="shared" si="14"/>
        <v>0</v>
      </c>
    </row>
    <row r="270" spans="1:11" x14ac:dyDescent="0.15">
      <c r="A270" s="8">
        <v>294</v>
      </c>
      <c r="B270" s="9">
        <v>6</v>
      </c>
      <c r="C270" s="1" t="s">
        <v>282</v>
      </c>
      <c r="D270" s="8" t="s">
        <v>3</v>
      </c>
      <c r="E270" s="10">
        <v>275</v>
      </c>
      <c r="F270" s="7">
        <f t="shared" si="15"/>
        <v>-123.75</v>
      </c>
      <c r="G270" s="7">
        <f t="shared" si="16"/>
        <v>151.25</v>
      </c>
      <c r="H270" s="7">
        <v>9.9</v>
      </c>
      <c r="I270" s="15">
        <f t="shared" si="13"/>
        <v>161.15</v>
      </c>
      <c r="J270" s="5">
        <v>161.15</v>
      </c>
      <c r="K270" s="5">
        <f t="shared" si="14"/>
        <v>0</v>
      </c>
    </row>
    <row r="271" spans="1:11" ht="35.25" x14ac:dyDescent="0.15">
      <c r="A271" s="8">
        <v>296</v>
      </c>
      <c r="B271" s="9">
        <v>6</v>
      </c>
      <c r="C271" s="1" t="s">
        <v>283</v>
      </c>
      <c r="D271" s="8" t="s">
        <v>12</v>
      </c>
      <c r="E271" s="10">
        <v>433</v>
      </c>
      <c r="F271" s="7">
        <f t="shared" si="15"/>
        <v>-194.85</v>
      </c>
      <c r="G271" s="7">
        <f t="shared" si="16"/>
        <v>238.15</v>
      </c>
      <c r="H271" s="7">
        <v>440</v>
      </c>
      <c r="I271" s="15">
        <f t="shared" si="13"/>
        <v>678.15</v>
      </c>
      <c r="J271" s="5">
        <v>678.15</v>
      </c>
      <c r="K271" s="5">
        <f t="shared" si="14"/>
        <v>0</v>
      </c>
    </row>
    <row r="272" spans="1:11" ht="81" x14ac:dyDescent="0.15">
      <c r="A272" s="8">
        <v>297</v>
      </c>
      <c r="B272" s="9">
        <v>6</v>
      </c>
      <c r="C272" s="1" t="s">
        <v>284</v>
      </c>
      <c r="D272" s="8" t="s">
        <v>17</v>
      </c>
      <c r="E272" s="10">
        <v>12668</v>
      </c>
      <c r="F272" s="7">
        <f t="shared" si="15"/>
        <v>-5700.6</v>
      </c>
      <c r="G272" s="7">
        <f t="shared" si="16"/>
        <v>6967.4</v>
      </c>
      <c r="H272" s="7">
        <v>1925</v>
      </c>
      <c r="I272" s="15">
        <f t="shared" si="13"/>
        <v>8892.4</v>
      </c>
      <c r="J272" s="5">
        <v>8892.4</v>
      </c>
      <c r="K272" s="5">
        <f t="shared" si="14"/>
        <v>0</v>
      </c>
    </row>
    <row r="273" spans="1:11" ht="81" x14ac:dyDescent="0.15">
      <c r="A273" s="8">
        <v>299</v>
      </c>
      <c r="B273" s="9">
        <v>6</v>
      </c>
      <c r="C273" s="1" t="s">
        <v>285</v>
      </c>
      <c r="D273" s="8" t="s">
        <v>17</v>
      </c>
      <c r="E273" s="10">
        <v>23000</v>
      </c>
      <c r="F273" s="7">
        <f t="shared" si="15"/>
        <v>-10350</v>
      </c>
      <c r="G273" s="7">
        <f t="shared" si="16"/>
        <v>12650</v>
      </c>
      <c r="H273" s="7">
        <v>1925</v>
      </c>
      <c r="I273" s="15">
        <f t="shared" si="13"/>
        <v>14575</v>
      </c>
      <c r="J273" s="5">
        <v>14575</v>
      </c>
      <c r="K273" s="5">
        <f t="shared" si="14"/>
        <v>0</v>
      </c>
    </row>
    <row r="274" spans="1:11" ht="81" x14ac:dyDescent="0.15">
      <c r="A274" s="8">
        <v>300</v>
      </c>
      <c r="B274" s="9">
        <v>6</v>
      </c>
      <c r="C274" s="1" t="s">
        <v>286</v>
      </c>
      <c r="D274" s="8" t="s">
        <v>17</v>
      </c>
      <c r="E274" s="10">
        <v>20955</v>
      </c>
      <c r="F274" s="7">
        <f t="shared" si="15"/>
        <v>-9429.75</v>
      </c>
      <c r="G274" s="7">
        <f t="shared" si="16"/>
        <v>11525.25</v>
      </c>
      <c r="H274" s="7">
        <v>1925</v>
      </c>
      <c r="I274" s="15">
        <f t="shared" si="13"/>
        <v>13450.25</v>
      </c>
      <c r="J274" s="5">
        <v>13450.25</v>
      </c>
      <c r="K274" s="5">
        <f t="shared" si="14"/>
        <v>0</v>
      </c>
    </row>
    <row r="275" spans="1:11" ht="81" x14ac:dyDescent="0.15">
      <c r="A275" s="8">
        <v>301</v>
      </c>
      <c r="B275" s="9">
        <v>6</v>
      </c>
      <c r="C275" s="1" t="s">
        <v>287</v>
      </c>
      <c r="D275" s="8" t="s">
        <v>17</v>
      </c>
      <c r="E275" s="10">
        <v>18940</v>
      </c>
      <c r="F275" s="7">
        <f t="shared" si="15"/>
        <v>-8523</v>
      </c>
      <c r="G275" s="7">
        <f t="shared" si="16"/>
        <v>10417</v>
      </c>
      <c r="H275" s="7">
        <v>1925</v>
      </c>
      <c r="I275" s="15">
        <f t="shared" si="13"/>
        <v>12342</v>
      </c>
      <c r="J275" s="5">
        <v>12342</v>
      </c>
      <c r="K275" s="5">
        <f t="shared" si="14"/>
        <v>0</v>
      </c>
    </row>
    <row r="276" spans="1:11" ht="81" x14ac:dyDescent="0.15">
      <c r="A276" s="8">
        <v>302</v>
      </c>
      <c r="B276" s="9">
        <v>6</v>
      </c>
      <c r="C276" s="1" t="s">
        <v>288</v>
      </c>
      <c r="D276" s="8" t="s">
        <v>17</v>
      </c>
      <c r="E276" s="10">
        <v>18068</v>
      </c>
      <c r="F276" s="7">
        <f t="shared" si="15"/>
        <v>-8130.6</v>
      </c>
      <c r="G276" s="7">
        <f t="shared" si="16"/>
        <v>9937.4</v>
      </c>
      <c r="H276" s="7">
        <v>1925</v>
      </c>
      <c r="I276" s="15">
        <f t="shared" si="13"/>
        <v>11862.4</v>
      </c>
      <c r="J276" s="5">
        <v>11862.4</v>
      </c>
      <c r="K276" s="5">
        <f t="shared" si="14"/>
        <v>0</v>
      </c>
    </row>
    <row r="277" spans="1:11" ht="46.5" x14ac:dyDescent="0.15">
      <c r="A277" s="8">
        <v>303</v>
      </c>
      <c r="B277" s="9">
        <v>6</v>
      </c>
      <c r="C277" s="1" t="s">
        <v>289</v>
      </c>
      <c r="D277" s="8" t="s">
        <v>3</v>
      </c>
      <c r="E277" s="10">
        <v>400</v>
      </c>
      <c r="F277" s="7">
        <f t="shared" si="15"/>
        <v>-180</v>
      </c>
      <c r="G277" s="7">
        <f t="shared" si="16"/>
        <v>220</v>
      </c>
      <c r="H277" s="7">
        <v>0.55000000000000004</v>
      </c>
      <c r="I277" s="15">
        <f t="shared" si="13"/>
        <v>220.55</v>
      </c>
      <c r="J277" s="5">
        <v>220.55</v>
      </c>
      <c r="K277" s="5">
        <f t="shared" si="14"/>
        <v>0</v>
      </c>
    </row>
    <row r="278" spans="1:11" ht="46.5" x14ac:dyDescent="0.15">
      <c r="A278" s="8">
        <v>304</v>
      </c>
      <c r="B278" s="9">
        <v>6</v>
      </c>
      <c r="C278" s="1" t="s">
        <v>290</v>
      </c>
      <c r="D278" s="8" t="s">
        <v>3</v>
      </c>
      <c r="E278" s="10">
        <v>900</v>
      </c>
      <c r="F278" s="7">
        <f t="shared" si="15"/>
        <v>-405</v>
      </c>
      <c r="G278" s="7">
        <f t="shared" si="16"/>
        <v>495</v>
      </c>
      <c r="H278" s="7">
        <v>0.55000000000000004</v>
      </c>
      <c r="I278" s="15">
        <f t="shared" si="13"/>
        <v>495.55</v>
      </c>
      <c r="J278" s="5">
        <v>495.55</v>
      </c>
      <c r="K278" s="5">
        <f t="shared" si="14"/>
        <v>0</v>
      </c>
    </row>
    <row r="279" spans="1:11" ht="69.75" x14ac:dyDescent="0.15">
      <c r="A279" s="8">
        <v>305</v>
      </c>
      <c r="B279" s="9">
        <v>6</v>
      </c>
      <c r="C279" s="1" t="s">
        <v>291</v>
      </c>
      <c r="D279" s="8" t="s">
        <v>3</v>
      </c>
      <c r="E279" s="10">
        <v>1547</v>
      </c>
      <c r="F279" s="7">
        <f t="shared" si="15"/>
        <v>-696.15</v>
      </c>
      <c r="G279" s="7">
        <f t="shared" si="16"/>
        <v>850.85</v>
      </c>
      <c r="H279" s="7">
        <v>2527.7999999999997</v>
      </c>
      <c r="I279" s="15">
        <f t="shared" si="13"/>
        <v>3378.6499999999996</v>
      </c>
      <c r="J279" s="5">
        <v>3378.6499999999996</v>
      </c>
      <c r="K279" s="5">
        <f t="shared" si="14"/>
        <v>0</v>
      </c>
    </row>
    <row r="280" spans="1:11" ht="24" x14ac:dyDescent="0.15">
      <c r="A280" s="8">
        <v>306</v>
      </c>
      <c r="B280" s="9">
        <v>6</v>
      </c>
      <c r="C280" s="1" t="s">
        <v>292</v>
      </c>
      <c r="D280" s="8" t="s">
        <v>3</v>
      </c>
      <c r="E280" s="10">
        <v>897</v>
      </c>
      <c r="F280" s="7">
        <f t="shared" si="15"/>
        <v>-403.65000000000003</v>
      </c>
      <c r="G280" s="7">
        <f t="shared" si="16"/>
        <v>493.34999999999997</v>
      </c>
      <c r="H280" s="7">
        <v>1361.25</v>
      </c>
      <c r="I280" s="15">
        <f t="shared" si="13"/>
        <v>1854.6</v>
      </c>
      <c r="J280" s="5">
        <v>1854.6</v>
      </c>
      <c r="K280" s="5">
        <f t="shared" si="14"/>
        <v>0</v>
      </c>
    </row>
    <row r="281" spans="1:11" ht="35.25" x14ac:dyDescent="0.15">
      <c r="A281" s="8">
        <v>307</v>
      </c>
      <c r="B281" s="9">
        <v>6</v>
      </c>
      <c r="C281" s="1" t="s">
        <v>293</v>
      </c>
      <c r="D281" s="8" t="s">
        <v>294</v>
      </c>
      <c r="E281" s="10"/>
      <c r="F281" s="7">
        <f t="shared" si="15"/>
        <v>0</v>
      </c>
      <c r="G281" s="7">
        <f t="shared" si="16"/>
        <v>0</v>
      </c>
      <c r="H281" s="7">
        <v>789.25</v>
      </c>
      <c r="I281" s="15">
        <f t="shared" si="13"/>
        <v>789.25</v>
      </c>
      <c r="J281" s="5">
        <v>789.25</v>
      </c>
      <c r="K281" s="5">
        <f t="shared" si="14"/>
        <v>0</v>
      </c>
    </row>
    <row r="282" spans="1:11" ht="46.5" x14ac:dyDescent="0.15">
      <c r="A282" s="8">
        <v>308</v>
      </c>
      <c r="B282" s="9">
        <v>6</v>
      </c>
      <c r="C282" s="1" t="s">
        <v>295</v>
      </c>
      <c r="D282" s="8" t="s">
        <v>17</v>
      </c>
      <c r="E282" s="10">
        <v>10</v>
      </c>
      <c r="F282" s="7">
        <f t="shared" si="15"/>
        <v>-4.5</v>
      </c>
      <c r="G282" s="7">
        <f t="shared" si="16"/>
        <v>5.5</v>
      </c>
      <c r="H282" s="7">
        <v>27.5</v>
      </c>
      <c r="I282" s="15">
        <f t="shared" si="13"/>
        <v>33</v>
      </c>
      <c r="J282" s="5">
        <v>33</v>
      </c>
      <c r="K282" s="5">
        <f t="shared" si="14"/>
        <v>0</v>
      </c>
    </row>
    <row r="283" spans="1:11" ht="46.5" x14ac:dyDescent="0.15">
      <c r="A283" s="8">
        <v>309</v>
      </c>
      <c r="B283" s="9">
        <v>6</v>
      </c>
      <c r="C283" s="1" t="s">
        <v>296</v>
      </c>
      <c r="D283" s="8" t="s">
        <v>17</v>
      </c>
      <c r="E283" s="10">
        <v>60</v>
      </c>
      <c r="F283" s="7">
        <f t="shared" si="15"/>
        <v>-27</v>
      </c>
      <c r="G283" s="7">
        <f t="shared" si="16"/>
        <v>33</v>
      </c>
      <c r="H283" s="7">
        <v>110</v>
      </c>
      <c r="I283" s="15">
        <f t="shared" si="13"/>
        <v>143</v>
      </c>
      <c r="J283" s="5">
        <v>143</v>
      </c>
      <c r="K283" s="5">
        <f t="shared" si="14"/>
        <v>0</v>
      </c>
    </row>
    <row r="284" spans="1:11" ht="35.25" x14ac:dyDescent="0.15">
      <c r="A284" s="8">
        <v>310</v>
      </c>
      <c r="B284" s="9">
        <v>6</v>
      </c>
      <c r="C284" s="1" t="s">
        <v>297</v>
      </c>
      <c r="D284" s="8" t="s">
        <v>17</v>
      </c>
      <c r="E284" s="10">
        <v>328</v>
      </c>
      <c r="F284" s="7">
        <f t="shared" si="15"/>
        <v>-147.6</v>
      </c>
      <c r="G284" s="7">
        <f t="shared" si="16"/>
        <v>180.4</v>
      </c>
      <c r="H284" s="7">
        <v>63.25</v>
      </c>
      <c r="I284" s="15">
        <f t="shared" si="13"/>
        <v>243.65</v>
      </c>
      <c r="J284" s="5">
        <v>243.65</v>
      </c>
      <c r="K284" s="5">
        <f t="shared" si="14"/>
        <v>0</v>
      </c>
    </row>
    <row r="285" spans="1:11" ht="46.5" x14ac:dyDescent="0.15">
      <c r="A285" s="8">
        <v>315</v>
      </c>
      <c r="B285" s="9">
        <v>6</v>
      </c>
      <c r="C285" s="1" t="s">
        <v>298</v>
      </c>
      <c r="D285" s="8" t="s">
        <v>3</v>
      </c>
      <c r="E285" s="10">
        <v>100</v>
      </c>
      <c r="F285" s="7">
        <f t="shared" si="15"/>
        <v>-45</v>
      </c>
      <c r="G285" s="7">
        <f t="shared" si="16"/>
        <v>55</v>
      </c>
      <c r="H285" s="7">
        <v>165</v>
      </c>
      <c r="I285" s="15">
        <f t="shared" si="13"/>
        <v>220</v>
      </c>
      <c r="J285" s="5">
        <v>220</v>
      </c>
      <c r="K285" s="5">
        <f t="shared" si="14"/>
        <v>0</v>
      </c>
    </row>
    <row r="286" spans="1:11" ht="35.25" x14ac:dyDescent="0.15">
      <c r="A286" s="8">
        <v>317</v>
      </c>
      <c r="B286" s="9">
        <v>6</v>
      </c>
      <c r="C286" s="1" t="s">
        <v>299</v>
      </c>
      <c r="D286" s="8" t="s">
        <v>3</v>
      </c>
      <c r="E286" s="10">
        <v>992</v>
      </c>
      <c r="F286" s="7">
        <f t="shared" si="15"/>
        <v>-446.40000000000003</v>
      </c>
      <c r="G286" s="7">
        <f t="shared" si="16"/>
        <v>545.59999999999991</v>
      </c>
      <c r="H286" s="7">
        <v>288.75</v>
      </c>
      <c r="I286" s="15">
        <f t="shared" si="13"/>
        <v>834.34999999999991</v>
      </c>
      <c r="J286" s="5">
        <v>834.34999999999991</v>
      </c>
      <c r="K286" s="5">
        <f t="shared" si="14"/>
        <v>0</v>
      </c>
    </row>
    <row r="287" spans="1:11" ht="35.25" x14ac:dyDescent="0.15">
      <c r="A287" s="8">
        <v>321</v>
      </c>
      <c r="B287" s="9">
        <v>7</v>
      </c>
      <c r="C287" s="1" t="s">
        <v>300</v>
      </c>
      <c r="D287" s="8" t="s">
        <v>12</v>
      </c>
      <c r="E287" s="10">
        <v>192</v>
      </c>
      <c r="F287" s="7">
        <f t="shared" si="15"/>
        <v>-86.4</v>
      </c>
      <c r="G287" s="7">
        <f t="shared" si="16"/>
        <v>105.6</v>
      </c>
      <c r="H287" s="7">
        <v>30.25</v>
      </c>
      <c r="I287" s="15">
        <f t="shared" si="13"/>
        <v>135.85</v>
      </c>
      <c r="J287" s="5">
        <v>135.85</v>
      </c>
      <c r="K287" s="5">
        <f t="shared" si="14"/>
        <v>0</v>
      </c>
    </row>
    <row r="288" spans="1:11" ht="46.5" x14ac:dyDescent="0.15">
      <c r="A288" s="8" t="s">
        <v>301</v>
      </c>
      <c r="B288" s="9">
        <v>7</v>
      </c>
      <c r="C288" s="1" t="s">
        <v>302</v>
      </c>
      <c r="D288" s="8" t="s">
        <v>3</v>
      </c>
      <c r="E288" s="10">
        <v>330</v>
      </c>
      <c r="F288" s="7">
        <f t="shared" si="15"/>
        <v>-148.5</v>
      </c>
      <c r="G288" s="7">
        <f t="shared" si="16"/>
        <v>181.5</v>
      </c>
      <c r="H288" s="7">
        <v>8.25</v>
      </c>
      <c r="I288" s="15">
        <f t="shared" si="13"/>
        <v>189.75</v>
      </c>
      <c r="J288" s="5">
        <v>189.75</v>
      </c>
      <c r="K288" s="5">
        <f t="shared" si="14"/>
        <v>0</v>
      </c>
    </row>
    <row r="289" spans="1:11" ht="46.5" x14ac:dyDescent="0.15">
      <c r="A289" s="8">
        <v>322</v>
      </c>
      <c r="B289" s="9">
        <v>7</v>
      </c>
      <c r="C289" s="1" t="s">
        <v>303</v>
      </c>
      <c r="D289" s="8" t="s">
        <v>12</v>
      </c>
      <c r="E289" s="10">
        <v>246</v>
      </c>
      <c r="F289" s="7">
        <f t="shared" si="15"/>
        <v>-110.7</v>
      </c>
      <c r="G289" s="7">
        <f t="shared" si="16"/>
        <v>135.30000000000001</v>
      </c>
      <c r="H289" s="7">
        <v>35.75</v>
      </c>
      <c r="I289" s="15">
        <f t="shared" si="13"/>
        <v>171.05</v>
      </c>
      <c r="J289" s="5">
        <v>171.05</v>
      </c>
      <c r="K289" s="5">
        <f t="shared" si="14"/>
        <v>0</v>
      </c>
    </row>
    <row r="290" spans="1:11" ht="46.5" x14ac:dyDescent="0.15">
      <c r="A290" s="8" t="s">
        <v>304</v>
      </c>
      <c r="B290" s="9">
        <v>7</v>
      </c>
      <c r="C290" s="1" t="s">
        <v>305</v>
      </c>
      <c r="D290" s="8" t="s">
        <v>3</v>
      </c>
      <c r="E290" s="10">
        <v>430</v>
      </c>
      <c r="F290" s="7">
        <f t="shared" si="15"/>
        <v>-193.5</v>
      </c>
      <c r="G290" s="7">
        <f t="shared" si="16"/>
        <v>236.5</v>
      </c>
      <c r="H290" s="7">
        <v>8.25</v>
      </c>
      <c r="I290" s="15">
        <f t="shared" si="13"/>
        <v>244.75</v>
      </c>
      <c r="J290" s="5">
        <v>244.75</v>
      </c>
      <c r="K290" s="5">
        <f t="shared" si="14"/>
        <v>0</v>
      </c>
    </row>
    <row r="291" spans="1:11" ht="24" x14ac:dyDescent="0.15">
      <c r="A291" s="8">
        <v>323</v>
      </c>
      <c r="B291" s="9">
        <v>7</v>
      </c>
      <c r="C291" s="1" t="s">
        <v>306</v>
      </c>
      <c r="D291" s="8" t="s">
        <v>12</v>
      </c>
      <c r="E291" s="10">
        <v>15</v>
      </c>
      <c r="F291" s="7">
        <f t="shared" si="15"/>
        <v>-6.75</v>
      </c>
      <c r="G291" s="7">
        <f t="shared" si="16"/>
        <v>8.25</v>
      </c>
      <c r="H291" s="7">
        <v>26.4</v>
      </c>
      <c r="I291" s="15">
        <f t="shared" si="13"/>
        <v>34.65</v>
      </c>
      <c r="J291" s="5">
        <v>34.65</v>
      </c>
      <c r="K291" s="5">
        <f t="shared" si="14"/>
        <v>0</v>
      </c>
    </row>
    <row r="292" spans="1:11" ht="24" x14ac:dyDescent="0.15">
      <c r="A292" s="8">
        <v>324</v>
      </c>
      <c r="B292" s="9">
        <v>7</v>
      </c>
      <c r="C292" s="1" t="s">
        <v>307</v>
      </c>
      <c r="D292" s="8" t="s">
        <v>12</v>
      </c>
      <c r="E292" s="10">
        <v>23</v>
      </c>
      <c r="F292" s="7">
        <f t="shared" si="15"/>
        <v>-10.35</v>
      </c>
      <c r="G292" s="7">
        <f t="shared" si="16"/>
        <v>12.65</v>
      </c>
      <c r="H292" s="7">
        <v>26.4</v>
      </c>
      <c r="I292" s="15">
        <f t="shared" si="13"/>
        <v>39.049999999999997</v>
      </c>
      <c r="J292" s="5">
        <v>39.049999999999997</v>
      </c>
      <c r="K292" s="5">
        <f t="shared" si="14"/>
        <v>0</v>
      </c>
    </row>
    <row r="293" spans="1:11" ht="35.25" x14ac:dyDescent="0.15">
      <c r="A293" s="8">
        <v>325</v>
      </c>
      <c r="B293" s="9">
        <v>7</v>
      </c>
      <c r="C293" s="1" t="s">
        <v>308</v>
      </c>
      <c r="D293" s="8" t="s">
        <v>3</v>
      </c>
      <c r="E293" s="10"/>
      <c r="F293" s="7">
        <f t="shared" si="15"/>
        <v>0</v>
      </c>
      <c r="G293" s="7">
        <f t="shared" si="16"/>
        <v>0</v>
      </c>
      <c r="H293" s="7">
        <v>55</v>
      </c>
      <c r="I293" s="15">
        <f t="shared" si="13"/>
        <v>55</v>
      </c>
      <c r="J293" s="5">
        <v>55</v>
      </c>
      <c r="K293" s="5">
        <f t="shared" si="14"/>
        <v>0</v>
      </c>
    </row>
    <row r="294" spans="1:11" ht="35.25" x14ac:dyDescent="0.15">
      <c r="A294" s="8">
        <v>326</v>
      </c>
      <c r="B294" s="9">
        <v>7</v>
      </c>
      <c r="C294" s="1" t="s">
        <v>309</v>
      </c>
      <c r="D294" s="8" t="s">
        <v>3</v>
      </c>
      <c r="E294" s="10">
        <v>35</v>
      </c>
      <c r="F294" s="7">
        <f t="shared" si="15"/>
        <v>-15.75</v>
      </c>
      <c r="G294" s="7">
        <f t="shared" si="16"/>
        <v>19.25</v>
      </c>
      <c r="H294" s="7">
        <v>8.25</v>
      </c>
      <c r="I294" s="15">
        <f t="shared" si="13"/>
        <v>27.5</v>
      </c>
      <c r="J294" s="5">
        <v>27.5</v>
      </c>
      <c r="K294" s="5">
        <f t="shared" si="14"/>
        <v>0</v>
      </c>
    </row>
    <row r="295" spans="1:11" ht="58.5" x14ac:dyDescent="0.15">
      <c r="A295" s="8">
        <v>327</v>
      </c>
      <c r="B295" s="9">
        <v>7</v>
      </c>
      <c r="C295" s="1" t="s">
        <v>310</v>
      </c>
      <c r="D295" s="8" t="s">
        <v>12</v>
      </c>
      <c r="E295" s="10">
        <v>136</v>
      </c>
      <c r="F295" s="7">
        <f t="shared" si="15"/>
        <v>-61.2</v>
      </c>
      <c r="G295" s="7">
        <f t="shared" si="16"/>
        <v>74.8</v>
      </c>
      <c r="H295" s="7">
        <v>30.25</v>
      </c>
      <c r="I295" s="15">
        <f t="shared" si="13"/>
        <v>105.05</v>
      </c>
      <c r="J295" s="5">
        <v>105.05</v>
      </c>
      <c r="K295" s="5">
        <f t="shared" si="14"/>
        <v>0</v>
      </c>
    </row>
    <row r="296" spans="1:11" ht="69.75" x14ac:dyDescent="0.15">
      <c r="A296" s="8">
        <v>328</v>
      </c>
      <c r="B296" s="9">
        <v>7</v>
      </c>
      <c r="C296" s="1" t="s">
        <v>311</v>
      </c>
      <c r="D296" s="8" t="s">
        <v>12</v>
      </c>
      <c r="E296" s="10">
        <v>155</v>
      </c>
      <c r="F296" s="7">
        <f t="shared" si="15"/>
        <v>-69.75</v>
      </c>
      <c r="G296" s="7">
        <f t="shared" si="16"/>
        <v>85.25</v>
      </c>
      <c r="H296" s="7">
        <v>38.5</v>
      </c>
      <c r="I296" s="15">
        <f t="shared" si="13"/>
        <v>123.75</v>
      </c>
      <c r="J296" s="5">
        <v>123.75</v>
      </c>
      <c r="K296" s="5">
        <f t="shared" si="14"/>
        <v>0</v>
      </c>
    </row>
    <row r="297" spans="1:11" ht="58.5" x14ac:dyDescent="0.15">
      <c r="A297" s="8">
        <v>329</v>
      </c>
      <c r="B297" s="9">
        <v>7</v>
      </c>
      <c r="C297" s="1" t="s">
        <v>312</v>
      </c>
      <c r="D297" s="8" t="s">
        <v>12</v>
      </c>
      <c r="E297" s="10">
        <v>293</v>
      </c>
      <c r="F297" s="7">
        <f t="shared" si="15"/>
        <v>-131.85</v>
      </c>
      <c r="G297" s="7">
        <f t="shared" si="16"/>
        <v>161.15</v>
      </c>
      <c r="H297" s="7">
        <v>35.75</v>
      </c>
      <c r="I297" s="15">
        <f t="shared" si="13"/>
        <v>196.9</v>
      </c>
      <c r="J297" s="5">
        <v>196.9</v>
      </c>
      <c r="K297" s="5">
        <f t="shared" si="14"/>
        <v>0</v>
      </c>
    </row>
    <row r="298" spans="1:11" ht="46.5" x14ac:dyDescent="0.15">
      <c r="A298" s="8">
        <v>330</v>
      </c>
      <c r="B298" s="9">
        <v>7</v>
      </c>
      <c r="C298" s="1" t="s">
        <v>313</v>
      </c>
      <c r="D298" s="8" t="s">
        <v>12</v>
      </c>
      <c r="E298" s="10">
        <v>12</v>
      </c>
      <c r="F298" s="7">
        <f t="shared" si="15"/>
        <v>-5.4</v>
      </c>
      <c r="G298" s="7">
        <f t="shared" si="16"/>
        <v>6.6</v>
      </c>
      <c r="H298" s="7">
        <v>16.5</v>
      </c>
      <c r="I298" s="15">
        <f t="shared" si="13"/>
        <v>23.1</v>
      </c>
      <c r="J298" s="5">
        <v>23.1</v>
      </c>
      <c r="K298" s="5">
        <f t="shared" si="14"/>
        <v>0</v>
      </c>
    </row>
    <row r="299" spans="1:11" ht="46.5" x14ac:dyDescent="0.15">
      <c r="A299" s="8">
        <v>331</v>
      </c>
      <c r="B299" s="9">
        <v>7</v>
      </c>
      <c r="C299" s="1" t="s">
        <v>314</v>
      </c>
      <c r="D299" s="8" t="s">
        <v>12</v>
      </c>
      <c r="E299" s="10">
        <v>35</v>
      </c>
      <c r="F299" s="7">
        <f t="shared" si="15"/>
        <v>-15.75</v>
      </c>
      <c r="G299" s="7">
        <f t="shared" si="16"/>
        <v>19.25</v>
      </c>
      <c r="H299" s="7">
        <v>22</v>
      </c>
      <c r="I299" s="15">
        <f t="shared" si="13"/>
        <v>41.25</v>
      </c>
      <c r="J299" s="5">
        <v>41.25</v>
      </c>
      <c r="K299" s="5">
        <f t="shared" si="14"/>
        <v>0</v>
      </c>
    </row>
    <row r="300" spans="1:11" ht="46.5" x14ac:dyDescent="0.15">
      <c r="A300" s="8">
        <v>333</v>
      </c>
      <c r="B300" s="9">
        <v>7</v>
      </c>
      <c r="C300" s="1" t="s">
        <v>315</v>
      </c>
      <c r="D300" s="8" t="s">
        <v>12</v>
      </c>
      <c r="E300" s="10">
        <v>206</v>
      </c>
      <c r="F300" s="7">
        <f t="shared" si="15"/>
        <v>-92.7</v>
      </c>
      <c r="G300" s="7">
        <f t="shared" si="16"/>
        <v>113.3</v>
      </c>
      <c r="H300" s="7">
        <v>30.25</v>
      </c>
      <c r="I300" s="15">
        <f t="shared" si="13"/>
        <v>143.55000000000001</v>
      </c>
      <c r="J300" s="5">
        <v>143.55000000000001</v>
      </c>
      <c r="K300" s="5">
        <f t="shared" si="14"/>
        <v>0</v>
      </c>
    </row>
    <row r="301" spans="1:11" ht="58.5" x14ac:dyDescent="0.15">
      <c r="A301" s="8">
        <v>334</v>
      </c>
      <c r="B301" s="9">
        <v>7</v>
      </c>
      <c r="C301" s="1" t="s">
        <v>316</v>
      </c>
      <c r="D301" s="8" t="s">
        <v>17</v>
      </c>
      <c r="E301" s="10">
        <v>950</v>
      </c>
      <c r="F301" s="7">
        <f t="shared" si="15"/>
        <v>-427.5</v>
      </c>
      <c r="G301" s="7">
        <f t="shared" si="16"/>
        <v>522.5</v>
      </c>
      <c r="H301" s="7">
        <v>55</v>
      </c>
      <c r="I301" s="15">
        <f t="shared" si="13"/>
        <v>577.5</v>
      </c>
      <c r="J301" s="5">
        <v>577.5</v>
      </c>
      <c r="K301" s="5">
        <f t="shared" si="14"/>
        <v>0</v>
      </c>
    </row>
    <row r="302" spans="1:11" ht="24" x14ac:dyDescent="0.15">
      <c r="A302" s="8">
        <v>335</v>
      </c>
      <c r="B302" s="9">
        <v>7</v>
      </c>
      <c r="C302" s="1" t="s">
        <v>317</v>
      </c>
      <c r="D302" s="8" t="s">
        <v>12</v>
      </c>
      <c r="E302" s="10">
        <v>7</v>
      </c>
      <c r="F302" s="7">
        <f t="shared" si="15"/>
        <v>-3.15</v>
      </c>
      <c r="G302" s="7">
        <f t="shared" si="16"/>
        <v>3.85</v>
      </c>
      <c r="H302" s="7">
        <v>19.25</v>
      </c>
      <c r="I302" s="15">
        <f t="shared" si="13"/>
        <v>23.1</v>
      </c>
      <c r="J302" s="5">
        <v>23.1</v>
      </c>
      <c r="K302" s="5">
        <f t="shared" si="14"/>
        <v>0</v>
      </c>
    </row>
    <row r="303" spans="1:11" ht="24" x14ac:dyDescent="0.15">
      <c r="A303" s="8">
        <v>336</v>
      </c>
      <c r="B303" s="9">
        <v>7</v>
      </c>
      <c r="C303" s="1" t="s">
        <v>318</v>
      </c>
      <c r="D303" s="8" t="s">
        <v>12</v>
      </c>
      <c r="E303" s="10">
        <v>14</v>
      </c>
      <c r="F303" s="7">
        <f t="shared" si="15"/>
        <v>-6.3</v>
      </c>
      <c r="G303" s="7">
        <f t="shared" si="16"/>
        <v>7.7</v>
      </c>
      <c r="H303" s="7">
        <v>30.25</v>
      </c>
      <c r="I303" s="15">
        <f t="shared" si="13"/>
        <v>37.950000000000003</v>
      </c>
      <c r="J303" s="5">
        <v>37.950000000000003</v>
      </c>
      <c r="K303" s="5">
        <f t="shared" si="14"/>
        <v>0</v>
      </c>
    </row>
    <row r="304" spans="1:11" ht="46.5" x14ac:dyDescent="0.15">
      <c r="A304" s="8">
        <v>338</v>
      </c>
      <c r="B304" s="9">
        <v>7</v>
      </c>
      <c r="C304" s="1" t="s">
        <v>319</v>
      </c>
      <c r="D304" s="8" t="s">
        <v>3</v>
      </c>
      <c r="E304" s="10">
        <v>1223</v>
      </c>
      <c r="F304" s="7">
        <f t="shared" si="15"/>
        <v>-550.35</v>
      </c>
      <c r="G304" s="7">
        <f t="shared" si="16"/>
        <v>672.65</v>
      </c>
      <c r="H304" s="7">
        <v>695.19999999999993</v>
      </c>
      <c r="I304" s="15">
        <f t="shared" si="13"/>
        <v>1367.85</v>
      </c>
      <c r="J304" s="5">
        <v>1367.85</v>
      </c>
      <c r="K304" s="5">
        <f t="shared" si="14"/>
        <v>0</v>
      </c>
    </row>
    <row r="305" spans="1:11" ht="46.5" x14ac:dyDescent="0.15">
      <c r="A305" s="8">
        <v>339</v>
      </c>
      <c r="B305" s="9">
        <v>7</v>
      </c>
      <c r="C305" s="1" t="s">
        <v>320</v>
      </c>
      <c r="D305" s="8" t="s">
        <v>3</v>
      </c>
      <c r="E305" s="10">
        <v>1248</v>
      </c>
      <c r="F305" s="7">
        <f t="shared" si="15"/>
        <v>-561.6</v>
      </c>
      <c r="G305" s="7">
        <f t="shared" si="16"/>
        <v>686.4</v>
      </c>
      <c r="H305" s="7">
        <v>921.8</v>
      </c>
      <c r="I305" s="15">
        <f t="shared" si="13"/>
        <v>1608.1999999999998</v>
      </c>
      <c r="J305" s="5">
        <v>1608.1999999999998</v>
      </c>
      <c r="K305" s="5">
        <f t="shared" si="14"/>
        <v>0</v>
      </c>
    </row>
    <row r="306" spans="1:11" ht="24" x14ac:dyDescent="0.15">
      <c r="A306" s="8">
        <v>340</v>
      </c>
      <c r="B306" s="9">
        <v>7</v>
      </c>
      <c r="C306" s="1" t="s">
        <v>321</v>
      </c>
      <c r="D306" s="8" t="s">
        <v>12</v>
      </c>
      <c r="E306" s="10"/>
      <c r="F306" s="7">
        <f t="shared" si="15"/>
        <v>0</v>
      </c>
      <c r="G306" s="7">
        <f t="shared" si="16"/>
        <v>0</v>
      </c>
      <c r="H306" s="7">
        <v>163.9</v>
      </c>
      <c r="I306" s="15">
        <f t="shared" si="13"/>
        <v>163.9</v>
      </c>
      <c r="J306" s="5">
        <v>163.9</v>
      </c>
      <c r="K306" s="5">
        <f t="shared" si="14"/>
        <v>0</v>
      </c>
    </row>
    <row r="307" spans="1:11" ht="24" x14ac:dyDescent="0.15">
      <c r="A307" s="8">
        <v>341</v>
      </c>
      <c r="B307" s="9">
        <v>7</v>
      </c>
      <c r="C307" s="1" t="s">
        <v>322</v>
      </c>
      <c r="D307" s="8" t="s">
        <v>3</v>
      </c>
      <c r="E307" s="10">
        <v>74</v>
      </c>
      <c r="F307" s="7">
        <f t="shared" si="15"/>
        <v>-33.300000000000004</v>
      </c>
      <c r="G307" s="7">
        <f t="shared" si="16"/>
        <v>40.699999999999996</v>
      </c>
      <c r="H307" s="7">
        <v>14.299999999999999</v>
      </c>
      <c r="I307" s="15">
        <f t="shared" si="13"/>
        <v>54.999999999999993</v>
      </c>
      <c r="J307" s="5">
        <v>54.999999999999993</v>
      </c>
      <c r="K307" s="5">
        <f t="shared" si="14"/>
        <v>0</v>
      </c>
    </row>
    <row r="308" spans="1:11" ht="35.25" x14ac:dyDescent="0.15">
      <c r="A308" s="8">
        <v>342</v>
      </c>
      <c r="B308" s="9">
        <v>7</v>
      </c>
      <c r="C308" s="1" t="s">
        <v>323</v>
      </c>
      <c r="D308" s="8" t="s">
        <v>3</v>
      </c>
      <c r="E308" s="10"/>
      <c r="F308" s="7">
        <f t="shared" si="15"/>
        <v>0</v>
      </c>
      <c r="G308" s="7">
        <f t="shared" si="16"/>
        <v>0</v>
      </c>
      <c r="H308" s="7">
        <v>330</v>
      </c>
      <c r="I308" s="15">
        <f t="shared" si="13"/>
        <v>330</v>
      </c>
      <c r="J308" s="5">
        <v>330</v>
      </c>
      <c r="K308" s="5">
        <f t="shared" si="14"/>
        <v>0</v>
      </c>
    </row>
    <row r="309" spans="1:11" ht="35.25" x14ac:dyDescent="0.15">
      <c r="A309" s="8">
        <v>343</v>
      </c>
      <c r="B309" s="9">
        <v>7</v>
      </c>
      <c r="C309" s="1" t="s">
        <v>324</v>
      </c>
      <c r="D309" s="8" t="s">
        <v>325</v>
      </c>
      <c r="E309" s="11"/>
      <c r="F309" s="7">
        <f t="shared" si="15"/>
        <v>0</v>
      </c>
      <c r="G309" s="7">
        <f>+F309+E309</f>
        <v>0</v>
      </c>
      <c r="H309" s="7"/>
      <c r="I309" s="15">
        <f t="shared" si="13"/>
        <v>0</v>
      </c>
      <c r="J309" s="5"/>
      <c r="K309" s="5">
        <f t="shared" si="14"/>
        <v>0</v>
      </c>
    </row>
    <row r="310" spans="1:11" ht="24" x14ac:dyDescent="0.15">
      <c r="A310" s="8">
        <v>344</v>
      </c>
      <c r="B310" s="9">
        <v>7</v>
      </c>
      <c r="C310" s="1" t="s">
        <v>326</v>
      </c>
      <c r="D310" s="8" t="s">
        <v>12</v>
      </c>
      <c r="E310" s="11"/>
      <c r="F310" s="7">
        <f t="shared" si="15"/>
        <v>0</v>
      </c>
      <c r="G310" s="7">
        <f>+F310+E310</f>
        <v>0</v>
      </c>
      <c r="H310" s="7"/>
      <c r="I310" s="15">
        <f t="shared" si="13"/>
        <v>0</v>
      </c>
      <c r="J310" s="5"/>
      <c r="K310" s="5">
        <f t="shared" si="14"/>
        <v>0</v>
      </c>
    </row>
    <row r="311" spans="1:11" ht="51" x14ac:dyDescent="0.15">
      <c r="A311" s="8">
        <v>345</v>
      </c>
      <c r="B311" s="9">
        <v>7</v>
      </c>
      <c r="C311" s="6" t="s">
        <v>327</v>
      </c>
      <c r="D311" s="8" t="s">
        <v>12</v>
      </c>
      <c r="E311" s="10"/>
      <c r="F311" s="7">
        <f t="shared" si="15"/>
        <v>0</v>
      </c>
      <c r="G311" s="7">
        <f>+F311+E311</f>
        <v>0</v>
      </c>
      <c r="H311" s="7">
        <v>6.6</v>
      </c>
      <c r="I311" s="15">
        <f t="shared" si="13"/>
        <v>6.6</v>
      </c>
      <c r="J311" s="5">
        <v>6.6</v>
      </c>
      <c r="K311" s="5">
        <f t="shared" si="14"/>
        <v>0</v>
      </c>
    </row>
    <row r="312" spans="1:11" x14ac:dyDescent="0.15">
      <c r="A312" s="8">
        <v>346</v>
      </c>
      <c r="B312" s="9">
        <v>7</v>
      </c>
      <c r="C312" s="1" t="s">
        <v>328</v>
      </c>
      <c r="D312" s="8" t="s">
        <v>12</v>
      </c>
      <c r="E312" s="10">
        <v>200</v>
      </c>
      <c r="F312" s="7">
        <f t="shared" si="15"/>
        <v>-90</v>
      </c>
      <c r="G312" s="7">
        <f t="shared" ref="G312:G318" si="17">+F312+E312</f>
        <v>110</v>
      </c>
      <c r="H312" s="7">
        <v>29.7</v>
      </c>
      <c r="I312" s="15">
        <f t="shared" si="13"/>
        <v>139.69999999999999</v>
      </c>
      <c r="J312" s="5">
        <v>139.69999999999999</v>
      </c>
      <c r="K312" s="5">
        <f t="shared" si="14"/>
        <v>0</v>
      </c>
    </row>
    <row r="313" spans="1:11" ht="24" x14ac:dyDescent="0.15">
      <c r="A313" s="8">
        <v>347</v>
      </c>
      <c r="B313" s="9">
        <v>7</v>
      </c>
      <c r="C313" s="1" t="s">
        <v>329</v>
      </c>
      <c r="D313" s="8" t="s">
        <v>269</v>
      </c>
      <c r="E313" s="10">
        <v>160</v>
      </c>
      <c r="F313" s="7">
        <f t="shared" si="15"/>
        <v>-72</v>
      </c>
      <c r="G313" s="7">
        <f t="shared" si="17"/>
        <v>88</v>
      </c>
      <c r="H313" s="7">
        <v>82.5</v>
      </c>
      <c r="I313" s="15">
        <f t="shared" si="13"/>
        <v>170.5</v>
      </c>
      <c r="J313" s="5">
        <v>170.5</v>
      </c>
      <c r="K313" s="5">
        <f t="shared" si="14"/>
        <v>0</v>
      </c>
    </row>
    <row r="314" spans="1:11" ht="35.25" x14ac:dyDescent="0.15">
      <c r="A314" s="8">
        <v>348</v>
      </c>
      <c r="B314" s="9">
        <v>7</v>
      </c>
      <c r="C314" s="1" t="s">
        <v>330</v>
      </c>
      <c r="D314" s="8" t="s">
        <v>3</v>
      </c>
      <c r="E314" s="10">
        <v>250</v>
      </c>
      <c r="F314" s="7">
        <f t="shared" si="15"/>
        <v>-112.5</v>
      </c>
      <c r="G314" s="7">
        <f t="shared" si="17"/>
        <v>137.5</v>
      </c>
      <c r="H314" s="7">
        <v>55</v>
      </c>
      <c r="I314" s="15">
        <f t="shared" si="13"/>
        <v>192.5</v>
      </c>
      <c r="J314" s="5">
        <v>192.5</v>
      </c>
      <c r="K314" s="5">
        <f t="shared" si="14"/>
        <v>0</v>
      </c>
    </row>
    <row r="315" spans="1:11" ht="69.75" x14ac:dyDescent="0.15">
      <c r="A315" s="8">
        <v>352</v>
      </c>
      <c r="B315" s="9">
        <v>8</v>
      </c>
      <c r="C315" s="1" t="s">
        <v>331</v>
      </c>
      <c r="D315" s="8" t="s">
        <v>17</v>
      </c>
      <c r="E315" s="10">
        <v>1593</v>
      </c>
      <c r="F315" s="7">
        <f t="shared" si="15"/>
        <v>-716.85</v>
      </c>
      <c r="G315" s="7">
        <f t="shared" si="17"/>
        <v>876.15</v>
      </c>
      <c r="H315" s="7">
        <v>1103.8499999999999</v>
      </c>
      <c r="I315" s="15">
        <f t="shared" si="13"/>
        <v>1980</v>
      </c>
      <c r="J315" s="5">
        <v>1980</v>
      </c>
      <c r="K315" s="5">
        <f t="shared" si="14"/>
        <v>0</v>
      </c>
    </row>
    <row r="316" spans="1:11" x14ac:dyDescent="0.15">
      <c r="A316" s="8">
        <v>353</v>
      </c>
      <c r="B316" s="9">
        <v>8</v>
      </c>
      <c r="C316" s="1" t="s">
        <v>332</v>
      </c>
      <c r="D316" s="8" t="s">
        <v>12</v>
      </c>
      <c r="E316" s="10">
        <v>24</v>
      </c>
      <c r="F316" s="7">
        <f t="shared" si="15"/>
        <v>-10.8</v>
      </c>
      <c r="G316" s="7">
        <f t="shared" si="17"/>
        <v>13.2</v>
      </c>
      <c r="H316" s="7">
        <v>4.4000000000000004</v>
      </c>
      <c r="I316" s="15">
        <f t="shared" si="13"/>
        <v>17.600000000000001</v>
      </c>
      <c r="J316" s="5">
        <v>17.600000000000001</v>
      </c>
      <c r="K316" s="5">
        <f t="shared" si="14"/>
        <v>0</v>
      </c>
    </row>
    <row r="317" spans="1:11" ht="35.25" x14ac:dyDescent="0.15">
      <c r="A317" s="8">
        <v>356</v>
      </c>
      <c r="B317" s="9">
        <v>8</v>
      </c>
      <c r="C317" s="1" t="s">
        <v>333</v>
      </c>
      <c r="D317" s="8" t="s">
        <v>3</v>
      </c>
      <c r="E317" s="10">
        <v>202</v>
      </c>
      <c r="F317" s="7">
        <f t="shared" si="15"/>
        <v>-90.9</v>
      </c>
      <c r="G317" s="7">
        <f t="shared" si="17"/>
        <v>111.1</v>
      </c>
      <c r="H317" s="7">
        <v>24.75</v>
      </c>
      <c r="I317" s="15">
        <f t="shared" si="13"/>
        <v>135.85</v>
      </c>
      <c r="J317" s="5">
        <v>135.85</v>
      </c>
      <c r="K317" s="5">
        <f t="shared" si="14"/>
        <v>0</v>
      </c>
    </row>
    <row r="318" spans="1:11" ht="46.5" x14ac:dyDescent="0.15">
      <c r="A318" s="8">
        <v>358</v>
      </c>
      <c r="B318" s="9">
        <v>8</v>
      </c>
      <c r="C318" s="1" t="s">
        <v>334</v>
      </c>
      <c r="D318" s="8" t="s">
        <v>17</v>
      </c>
      <c r="E318" s="10">
        <v>1197</v>
      </c>
      <c r="F318" s="7">
        <f t="shared" si="15"/>
        <v>-538.65</v>
      </c>
      <c r="G318" s="7">
        <f t="shared" si="17"/>
        <v>658.35</v>
      </c>
      <c r="H318" s="7">
        <v>149.05000000000001</v>
      </c>
      <c r="I318" s="15">
        <f t="shared" si="13"/>
        <v>807.40000000000009</v>
      </c>
      <c r="J318" s="5">
        <v>807.40000000000009</v>
      </c>
      <c r="K318" s="5">
        <f t="shared" si="14"/>
        <v>0</v>
      </c>
    </row>
    <row r="319" spans="1:11" ht="35.25" x14ac:dyDescent="0.15">
      <c r="A319" s="8">
        <v>359</v>
      </c>
      <c r="B319" s="9">
        <v>8</v>
      </c>
      <c r="C319" s="1" t="s">
        <v>335</v>
      </c>
      <c r="D319" s="8" t="s">
        <v>336</v>
      </c>
      <c r="E319" s="10">
        <v>1200</v>
      </c>
      <c r="F319" s="7">
        <f t="shared" si="15"/>
        <v>-540</v>
      </c>
      <c r="G319" s="7">
        <f t="shared" ref="G319:G382" si="18">+F319+E319</f>
        <v>660</v>
      </c>
      <c r="H319" s="7"/>
      <c r="I319" s="15">
        <f t="shared" si="13"/>
        <v>660</v>
      </c>
      <c r="J319" s="5">
        <v>660</v>
      </c>
      <c r="K319" s="5">
        <f t="shared" si="14"/>
        <v>0</v>
      </c>
    </row>
    <row r="320" spans="1:11" ht="58.5" x14ac:dyDescent="0.15">
      <c r="A320" s="8">
        <v>384</v>
      </c>
      <c r="B320" s="9">
        <v>9</v>
      </c>
      <c r="C320" s="1" t="s">
        <v>337</v>
      </c>
      <c r="D320" s="8" t="s">
        <v>3</v>
      </c>
      <c r="E320" s="10">
        <v>1530</v>
      </c>
      <c r="F320" s="7">
        <f t="shared" si="15"/>
        <v>-688.5</v>
      </c>
      <c r="G320" s="7">
        <f t="shared" si="18"/>
        <v>841.5</v>
      </c>
      <c r="H320" s="7">
        <v>55</v>
      </c>
      <c r="I320" s="15">
        <f t="shared" si="13"/>
        <v>896.5</v>
      </c>
      <c r="J320" s="5">
        <v>896.5</v>
      </c>
      <c r="K320" s="5">
        <f t="shared" si="14"/>
        <v>0</v>
      </c>
    </row>
    <row r="321" spans="1:11" ht="69.75" x14ac:dyDescent="0.15">
      <c r="A321" s="8">
        <v>385</v>
      </c>
      <c r="B321" s="9">
        <v>9</v>
      </c>
      <c r="C321" s="1" t="s">
        <v>338</v>
      </c>
      <c r="D321" s="8" t="s">
        <v>3</v>
      </c>
      <c r="E321" s="10">
        <v>1480</v>
      </c>
      <c r="F321" s="7">
        <f t="shared" si="15"/>
        <v>-666</v>
      </c>
      <c r="G321" s="7">
        <f t="shared" si="18"/>
        <v>814</v>
      </c>
      <c r="H321" s="7">
        <v>55</v>
      </c>
      <c r="I321" s="15">
        <f t="shared" si="13"/>
        <v>869</v>
      </c>
      <c r="J321" s="5">
        <v>869</v>
      </c>
      <c r="K321" s="5">
        <f t="shared" si="14"/>
        <v>0</v>
      </c>
    </row>
    <row r="322" spans="1:11" ht="35.25" x14ac:dyDescent="0.15">
      <c r="A322" s="8">
        <v>386</v>
      </c>
      <c r="B322" s="9">
        <v>9</v>
      </c>
      <c r="C322" s="1" t="s">
        <v>339</v>
      </c>
      <c r="D322" s="8" t="s">
        <v>3</v>
      </c>
      <c r="E322" s="10">
        <v>630</v>
      </c>
      <c r="F322" s="7">
        <f t="shared" si="15"/>
        <v>-283.5</v>
      </c>
      <c r="G322" s="7">
        <f t="shared" si="18"/>
        <v>346.5</v>
      </c>
      <c r="H322" s="7">
        <v>5.5</v>
      </c>
      <c r="I322" s="15">
        <f t="shared" si="13"/>
        <v>352</v>
      </c>
      <c r="J322" s="5">
        <v>352</v>
      </c>
      <c r="K322" s="5">
        <f t="shared" si="14"/>
        <v>0</v>
      </c>
    </row>
    <row r="323" spans="1:11" ht="24" x14ac:dyDescent="0.15">
      <c r="A323" s="8">
        <v>387</v>
      </c>
      <c r="B323" s="9">
        <v>9</v>
      </c>
      <c r="C323" s="1" t="s">
        <v>340</v>
      </c>
      <c r="D323" s="8" t="s">
        <v>3</v>
      </c>
      <c r="E323" s="10">
        <v>825</v>
      </c>
      <c r="F323" s="7">
        <f t="shared" si="15"/>
        <v>-371.25</v>
      </c>
      <c r="G323" s="7">
        <f t="shared" si="18"/>
        <v>453.75</v>
      </c>
      <c r="H323" s="7">
        <v>68.75</v>
      </c>
      <c r="I323" s="15">
        <f t="shared" ref="I323:I386" si="19">+H323+G323</f>
        <v>522.5</v>
      </c>
      <c r="J323" s="5">
        <v>522.5</v>
      </c>
      <c r="K323" s="5">
        <f t="shared" ref="K323:K386" si="20">+J323-I323</f>
        <v>0</v>
      </c>
    </row>
    <row r="324" spans="1:11" ht="46.5" x14ac:dyDescent="0.15">
      <c r="A324" s="8">
        <v>388</v>
      </c>
      <c r="B324" s="9">
        <v>9</v>
      </c>
      <c r="C324" s="1" t="s">
        <v>341</v>
      </c>
      <c r="D324" s="8" t="s">
        <v>3</v>
      </c>
      <c r="E324" s="10">
        <v>845</v>
      </c>
      <c r="F324" s="7">
        <f t="shared" si="15"/>
        <v>-380.25</v>
      </c>
      <c r="G324" s="7">
        <f t="shared" si="18"/>
        <v>464.75</v>
      </c>
      <c r="H324" s="7">
        <v>68.75</v>
      </c>
      <c r="I324" s="15">
        <f t="shared" si="19"/>
        <v>533.5</v>
      </c>
      <c r="J324" s="5">
        <v>533.5</v>
      </c>
      <c r="K324" s="5">
        <f t="shared" si="20"/>
        <v>0</v>
      </c>
    </row>
    <row r="325" spans="1:11" ht="58.5" x14ac:dyDescent="0.15">
      <c r="A325" s="8">
        <v>389</v>
      </c>
      <c r="B325" s="9">
        <v>9</v>
      </c>
      <c r="C325" s="1" t="s">
        <v>342</v>
      </c>
      <c r="D325" s="8" t="s">
        <v>3</v>
      </c>
      <c r="E325" s="10">
        <v>1260</v>
      </c>
      <c r="F325" s="7">
        <f t="shared" si="15"/>
        <v>-567</v>
      </c>
      <c r="G325" s="7">
        <f t="shared" si="18"/>
        <v>693</v>
      </c>
      <c r="H325" s="7">
        <v>68.75</v>
      </c>
      <c r="I325" s="15">
        <f t="shared" si="19"/>
        <v>761.75</v>
      </c>
      <c r="J325" s="5">
        <v>761.75</v>
      </c>
      <c r="K325" s="5">
        <f t="shared" si="20"/>
        <v>0</v>
      </c>
    </row>
    <row r="326" spans="1:11" ht="58.5" x14ac:dyDescent="0.15">
      <c r="A326" s="8">
        <v>390</v>
      </c>
      <c r="B326" s="9">
        <v>9</v>
      </c>
      <c r="C326" s="1" t="s">
        <v>343</v>
      </c>
      <c r="D326" s="8" t="s">
        <v>3</v>
      </c>
      <c r="E326" s="10">
        <v>1330</v>
      </c>
      <c r="F326" s="7">
        <f t="shared" si="15"/>
        <v>-598.5</v>
      </c>
      <c r="G326" s="7">
        <f t="shared" si="18"/>
        <v>731.5</v>
      </c>
      <c r="H326" s="7">
        <v>68.75</v>
      </c>
      <c r="I326" s="15">
        <f t="shared" si="19"/>
        <v>800.25</v>
      </c>
      <c r="J326" s="5">
        <v>800.25</v>
      </c>
      <c r="K326" s="5">
        <f t="shared" si="20"/>
        <v>0</v>
      </c>
    </row>
    <row r="327" spans="1:11" ht="58.5" x14ac:dyDescent="0.15">
      <c r="A327" s="8">
        <v>391</v>
      </c>
      <c r="B327" s="9">
        <v>9</v>
      </c>
      <c r="C327" s="1" t="s">
        <v>344</v>
      </c>
      <c r="D327" s="8" t="s">
        <v>3</v>
      </c>
      <c r="E327" s="10">
        <v>2190</v>
      </c>
      <c r="F327" s="7">
        <f t="shared" si="15"/>
        <v>-985.5</v>
      </c>
      <c r="G327" s="7">
        <f t="shared" si="18"/>
        <v>1204.5</v>
      </c>
      <c r="H327" s="7">
        <v>68.75</v>
      </c>
      <c r="I327" s="15">
        <f t="shared" si="19"/>
        <v>1273.25</v>
      </c>
      <c r="J327" s="5">
        <v>1273.25</v>
      </c>
      <c r="K327" s="5">
        <f t="shared" si="20"/>
        <v>0</v>
      </c>
    </row>
    <row r="328" spans="1:11" ht="58.5" x14ac:dyDescent="0.15">
      <c r="A328" s="8">
        <v>392</v>
      </c>
      <c r="B328" s="9">
        <v>9</v>
      </c>
      <c r="C328" s="1" t="s">
        <v>345</v>
      </c>
      <c r="D328" s="8" t="s">
        <v>3</v>
      </c>
      <c r="E328" s="10">
        <v>1335</v>
      </c>
      <c r="F328" s="7">
        <f t="shared" si="15"/>
        <v>-600.75</v>
      </c>
      <c r="G328" s="7">
        <f t="shared" si="18"/>
        <v>734.25</v>
      </c>
      <c r="H328" s="7">
        <v>68.75</v>
      </c>
      <c r="I328" s="15">
        <f t="shared" si="19"/>
        <v>803</v>
      </c>
      <c r="J328" s="5">
        <v>803</v>
      </c>
      <c r="K328" s="5">
        <f t="shared" si="20"/>
        <v>0</v>
      </c>
    </row>
    <row r="329" spans="1:11" ht="46.5" x14ac:dyDescent="0.15">
      <c r="A329" s="8">
        <v>393</v>
      </c>
      <c r="B329" s="9">
        <v>9</v>
      </c>
      <c r="C329" s="1" t="s">
        <v>346</v>
      </c>
      <c r="D329" s="8" t="s">
        <v>3</v>
      </c>
      <c r="E329" s="10">
        <v>2552</v>
      </c>
      <c r="F329" s="7">
        <f t="shared" si="15"/>
        <v>-1148.4000000000001</v>
      </c>
      <c r="G329" s="7">
        <f t="shared" si="18"/>
        <v>1403.6</v>
      </c>
      <c r="H329" s="7">
        <v>68.75</v>
      </c>
      <c r="I329" s="15">
        <f t="shared" si="19"/>
        <v>1472.35</v>
      </c>
      <c r="J329" s="5">
        <v>1472.35</v>
      </c>
      <c r="K329" s="5">
        <f t="shared" si="20"/>
        <v>0</v>
      </c>
    </row>
    <row r="330" spans="1:11" ht="58.5" x14ac:dyDescent="0.15">
      <c r="A330" s="8">
        <v>394</v>
      </c>
      <c r="B330" s="9">
        <v>9</v>
      </c>
      <c r="C330" s="1" t="s">
        <v>347</v>
      </c>
      <c r="D330" s="8" t="s">
        <v>3</v>
      </c>
      <c r="E330" s="10">
        <v>1520</v>
      </c>
      <c r="F330" s="7">
        <f t="shared" si="15"/>
        <v>-684</v>
      </c>
      <c r="G330" s="7">
        <f t="shared" si="18"/>
        <v>836</v>
      </c>
      <c r="H330" s="7">
        <v>68.75</v>
      </c>
      <c r="I330" s="15">
        <f t="shared" si="19"/>
        <v>904.75</v>
      </c>
      <c r="J330" s="5">
        <v>904.75</v>
      </c>
      <c r="K330" s="5">
        <f t="shared" si="20"/>
        <v>0</v>
      </c>
    </row>
    <row r="331" spans="1:11" ht="58.5" x14ac:dyDescent="0.15">
      <c r="A331" s="8">
        <v>395</v>
      </c>
      <c r="B331" s="9">
        <v>9</v>
      </c>
      <c r="C331" s="1" t="s">
        <v>348</v>
      </c>
      <c r="D331" s="8" t="s">
        <v>3</v>
      </c>
      <c r="E331" s="10">
        <v>4793</v>
      </c>
      <c r="F331" s="7">
        <f t="shared" si="15"/>
        <v>-2156.85</v>
      </c>
      <c r="G331" s="7">
        <f t="shared" si="18"/>
        <v>2636.15</v>
      </c>
      <c r="H331" s="7">
        <v>68.75</v>
      </c>
      <c r="I331" s="15">
        <f t="shared" si="19"/>
        <v>2704.9</v>
      </c>
      <c r="J331" s="5">
        <v>2704.9</v>
      </c>
      <c r="K331" s="5">
        <f t="shared" si="20"/>
        <v>0</v>
      </c>
    </row>
    <row r="332" spans="1:11" ht="58.5" x14ac:dyDescent="0.15">
      <c r="A332" s="8">
        <v>396</v>
      </c>
      <c r="B332" s="9">
        <v>9</v>
      </c>
      <c r="C332" s="1" t="s">
        <v>349</v>
      </c>
      <c r="D332" s="8" t="s">
        <v>3</v>
      </c>
      <c r="E332" s="10">
        <v>1950</v>
      </c>
      <c r="F332" s="7">
        <f t="shared" ref="F332:F369" si="21">-E332*0.45</f>
        <v>-877.5</v>
      </c>
      <c r="G332" s="7">
        <f t="shared" si="18"/>
        <v>1072.5</v>
      </c>
      <c r="H332" s="7">
        <v>68.75</v>
      </c>
      <c r="I332" s="15">
        <f t="shared" si="19"/>
        <v>1141.25</v>
      </c>
      <c r="J332" s="5">
        <v>1141.25</v>
      </c>
      <c r="K332" s="5">
        <f t="shared" si="20"/>
        <v>0</v>
      </c>
    </row>
    <row r="333" spans="1:11" ht="24" x14ac:dyDescent="0.15">
      <c r="A333" s="8">
        <v>418</v>
      </c>
      <c r="B333" s="8">
        <v>10</v>
      </c>
      <c r="C333" s="1" t="s">
        <v>350</v>
      </c>
      <c r="D333" s="8" t="s">
        <v>3</v>
      </c>
      <c r="E333" s="10"/>
      <c r="F333" s="7">
        <f t="shared" si="21"/>
        <v>0</v>
      </c>
      <c r="G333" s="7">
        <f t="shared" si="18"/>
        <v>0</v>
      </c>
      <c r="H333" s="7">
        <v>96.25</v>
      </c>
      <c r="I333" s="15">
        <f t="shared" si="19"/>
        <v>96.25</v>
      </c>
      <c r="J333" s="5">
        <v>96.25</v>
      </c>
      <c r="K333" s="5">
        <f t="shared" si="20"/>
        <v>0</v>
      </c>
    </row>
    <row r="334" spans="1:11" ht="24" x14ac:dyDescent="0.15">
      <c r="A334" s="8">
        <v>419</v>
      </c>
      <c r="B334" s="8">
        <v>10</v>
      </c>
      <c r="C334" s="1" t="s">
        <v>351</v>
      </c>
      <c r="D334" s="8" t="s">
        <v>3</v>
      </c>
      <c r="E334" s="10"/>
      <c r="F334" s="7">
        <f t="shared" si="21"/>
        <v>0</v>
      </c>
      <c r="G334" s="7">
        <f t="shared" si="18"/>
        <v>0</v>
      </c>
      <c r="H334" s="7">
        <v>275</v>
      </c>
      <c r="I334" s="15">
        <f t="shared" si="19"/>
        <v>275</v>
      </c>
      <c r="J334" s="5">
        <v>275</v>
      </c>
      <c r="K334" s="5">
        <f t="shared" si="20"/>
        <v>0</v>
      </c>
    </row>
    <row r="335" spans="1:11" ht="24" x14ac:dyDescent="0.15">
      <c r="A335" s="8">
        <v>420</v>
      </c>
      <c r="B335" s="8">
        <v>10</v>
      </c>
      <c r="C335" s="1" t="s">
        <v>352</v>
      </c>
      <c r="D335" s="8" t="s">
        <v>3</v>
      </c>
      <c r="E335" s="10"/>
      <c r="F335" s="7">
        <f t="shared" si="21"/>
        <v>0</v>
      </c>
      <c r="G335" s="7">
        <f t="shared" si="18"/>
        <v>0</v>
      </c>
      <c r="H335" s="7">
        <v>550</v>
      </c>
      <c r="I335" s="15">
        <f t="shared" si="19"/>
        <v>550</v>
      </c>
      <c r="J335" s="5">
        <v>550</v>
      </c>
      <c r="K335" s="5">
        <f t="shared" si="20"/>
        <v>0</v>
      </c>
    </row>
    <row r="336" spans="1:11" ht="81" x14ac:dyDescent="0.15">
      <c r="A336" s="8">
        <v>421</v>
      </c>
      <c r="B336" s="8">
        <v>10</v>
      </c>
      <c r="C336" s="1" t="s">
        <v>353</v>
      </c>
      <c r="D336" s="8" t="s">
        <v>3</v>
      </c>
      <c r="E336" s="10"/>
      <c r="F336" s="7">
        <f t="shared" si="21"/>
        <v>0</v>
      </c>
      <c r="G336" s="7">
        <f t="shared" si="18"/>
        <v>0</v>
      </c>
      <c r="H336" s="7">
        <v>591.25</v>
      </c>
      <c r="I336" s="15">
        <f t="shared" si="19"/>
        <v>591.25</v>
      </c>
      <c r="J336" s="5">
        <v>591.25</v>
      </c>
      <c r="K336" s="5">
        <f t="shared" si="20"/>
        <v>0</v>
      </c>
    </row>
    <row r="337" spans="1:11" ht="81" x14ac:dyDescent="0.15">
      <c r="A337" s="8">
        <v>422</v>
      </c>
      <c r="B337" s="8">
        <v>10</v>
      </c>
      <c r="C337" s="1" t="s">
        <v>354</v>
      </c>
      <c r="D337" s="8" t="s">
        <v>3</v>
      </c>
      <c r="E337" s="10"/>
      <c r="F337" s="7">
        <f t="shared" si="21"/>
        <v>0</v>
      </c>
      <c r="G337" s="7">
        <f t="shared" si="18"/>
        <v>0</v>
      </c>
      <c r="H337" s="7">
        <v>1035.0999999999999</v>
      </c>
      <c r="I337" s="15">
        <f t="shared" si="19"/>
        <v>1035.0999999999999</v>
      </c>
      <c r="J337" s="5">
        <v>1035.0999999999999</v>
      </c>
      <c r="K337" s="5">
        <f t="shared" si="20"/>
        <v>0</v>
      </c>
    </row>
    <row r="338" spans="1:11" ht="69.75" x14ac:dyDescent="0.15">
      <c r="A338" s="8">
        <v>423</v>
      </c>
      <c r="B338" s="8">
        <v>10</v>
      </c>
      <c r="C338" s="1" t="s">
        <v>355</v>
      </c>
      <c r="D338" s="8" t="s">
        <v>3</v>
      </c>
      <c r="E338" s="10"/>
      <c r="F338" s="7">
        <f t="shared" si="21"/>
        <v>0</v>
      </c>
      <c r="G338" s="7">
        <f t="shared" si="18"/>
        <v>0</v>
      </c>
      <c r="H338" s="7">
        <v>357.5</v>
      </c>
      <c r="I338" s="15">
        <f t="shared" si="19"/>
        <v>357.5</v>
      </c>
      <c r="J338" s="5">
        <v>357.5</v>
      </c>
      <c r="K338" s="5">
        <f t="shared" si="20"/>
        <v>0</v>
      </c>
    </row>
    <row r="339" spans="1:11" ht="81" x14ac:dyDescent="0.15">
      <c r="A339" s="8">
        <v>424</v>
      </c>
      <c r="B339" s="8">
        <v>10</v>
      </c>
      <c r="C339" s="1" t="s">
        <v>356</v>
      </c>
      <c r="D339" s="8" t="s">
        <v>3</v>
      </c>
      <c r="E339" s="10"/>
      <c r="F339" s="7">
        <f t="shared" si="21"/>
        <v>0</v>
      </c>
      <c r="G339" s="7">
        <f t="shared" si="18"/>
        <v>0</v>
      </c>
      <c r="H339" s="7">
        <v>605</v>
      </c>
      <c r="I339" s="15">
        <f t="shared" si="19"/>
        <v>605</v>
      </c>
      <c r="J339" s="5">
        <v>605</v>
      </c>
      <c r="K339" s="5">
        <f t="shared" si="20"/>
        <v>0</v>
      </c>
    </row>
    <row r="340" spans="1:11" ht="58.5" x14ac:dyDescent="0.15">
      <c r="A340" s="8">
        <v>425</v>
      </c>
      <c r="B340" s="8">
        <v>10</v>
      </c>
      <c r="C340" s="1" t="s">
        <v>357</v>
      </c>
      <c r="D340" s="8" t="s">
        <v>12</v>
      </c>
      <c r="E340" s="10"/>
      <c r="F340" s="7">
        <f t="shared" si="21"/>
        <v>0</v>
      </c>
      <c r="G340" s="7">
        <f t="shared" si="18"/>
        <v>0</v>
      </c>
      <c r="H340" s="7">
        <v>3.85</v>
      </c>
      <c r="I340" s="15">
        <f t="shared" si="19"/>
        <v>3.85</v>
      </c>
      <c r="J340" s="5">
        <v>3.85</v>
      </c>
      <c r="K340" s="5">
        <f t="shared" si="20"/>
        <v>0</v>
      </c>
    </row>
    <row r="341" spans="1:11" ht="46.5" x14ac:dyDescent="0.15">
      <c r="A341" s="8">
        <v>426</v>
      </c>
      <c r="B341" s="8">
        <v>10</v>
      </c>
      <c r="C341" s="1" t="s">
        <v>358</v>
      </c>
      <c r="D341" s="8" t="s">
        <v>12</v>
      </c>
      <c r="E341" s="10"/>
      <c r="F341" s="7">
        <f t="shared" si="21"/>
        <v>0</v>
      </c>
      <c r="G341" s="7">
        <f t="shared" si="18"/>
        <v>0</v>
      </c>
      <c r="H341" s="7">
        <v>18.149999999999999</v>
      </c>
      <c r="I341" s="15">
        <f t="shared" si="19"/>
        <v>18.149999999999999</v>
      </c>
      <c r="J341" s="5">
        <v>18.149999999999999</v>
      </c>
      <c r="K341" s="5">
        <f t="shared" si="20"/>
        <v>0</v>
      </c>
    </row>
    <row r="342" spans="1:11" ht="35.25" x14ac:dyDescent="0.15">
      <c r="A342" s="8">
        <v>427</v>
      </c>
      <c r="B342" s="8">
        <v>10</v>
      </c>
      <c r="C342" s="1" t="s">
        <v>359</v>
      </c>
      <c r="D342" s="8" t="s">
        <v>12</v>
      </c>
      <c r="E342" s="10"/>
      <c r="F342" s="7">
        <f t="shared" si="21"/>
        <v>0</v>
      </c>
      <c r="G342" s="7">
        <f t="shared" si="18"/>
        <v>0</v>
      </c>
      <c r="H342" s="7">
        <v>10.45</v>
      </c>
      <c r="I342" s="15">
        <f t="shared" si="19"/>
        <v>10.45</v>
      </c>
      <c r="J342" s="5">
        <v>10.45</v>
      </c>
      <c r="K342" s="5">
        <f t="shared" si="20"/>
        <v>0</v>
      </c>
    </row>
    <row r="343" spans="1:11" ht="24" x14ac:dyDescent="0.15">
      <c r="A343" s="8">
        <v>428</v>
      </c>
      <c r="B343" s="8">
        <v>10</v>
      </c>
      <c r="C343" s="1" t="s">
        <v>360</v>
      </c>
      <c r="D343" s="8" t="s">
        <v>3</v>
      </c>
      <c r="E343" s="10"/>
      <c r="F343" s="7">
        <f t="shared" si="21"/>
        <v>0</v>
      </c>
      <c r="G343" s="7">
        <f t="shared" si="18"/>
        <v>0</v>
      </c>
      <c r="H343" s="7">
        <v>291.5</v>
      </c>
      <c r="I343" s="15">
        <f t="shared" si="19"/>
        <v>291.5</v>
      </c>
      <c r="J343" s="5">
        <v>291.5</v>
      </c>
      <c r="K343" s="5">
        <f t="shared" si="20"/>
        <v>0</v>
      </c>
    </row>
    <row r="344" spans="1:11" ht="24" x14ac:dyDescent="0.15">
      <c r="A344" s="8">
        <v>429</v>
      </c>
      <c r="B344" s="8">
        <v>10</v>
      </c>
      <c r="C344" s="1" t="s">
        <v>361</v>
      </c>
      <c r="D344" s="8" t="s">
        <v>3</v>
      </c>
      <c r="E344" s="10"/>
      <c r="F344" s="7">
        <f t="shared" si="21"/>
        <v>0</v>
      </c>
      <c r="G344" s="7">
        <f t="shared" si="18"/>
        <v>0</v>
      </c>
      <c r="H344" s="7">
        <v>596.75</v>
      </c>
      <c r="I344" s="15">
        <f t="shared" si="19"/>
        <v>596.75</v>
      </c>
      <c r="J344" s="5">
        <v>596.75</v>
      </c>
      <c r="K344" s="5">
        <f t="shared" si="20"/>
        <v>0</v>
      </c>
    </row>
    <row r="345" spans="1:11" ht="35.25" x14ac:dyDescent="0.15">
      <c r="A345" s="8">
        <v>430</v>
      </c>
      <c r="B345" s="8">
        <v>10</v>
      </c>
      <c r="C345" s="1" t="s">
        <v>362</v>
      </c>
      <c r="D345" s="8" t="s">
        <v>3</v>
      </c>
      <c r="E345" s="10"/>
      <c r="F345" s="7">
        <f t="shared" si="21"/>
        <v>0</v>
      </c>
      <c r="G345" s="7">
        <f t="shared" si="18"/>
        <v>0</v>
      </c>
      <c r="H345" s="7">
        <v>165</v>
      </c>
      <c r="I345" s="15">
        <f t="shared" si="19"/>
        <v>165</v>
      </c>
      <c r="J345" s="5">
        <v>165</v>
      </c>
      <c r="K345" s="5">
        <f t="shared" si="20"/>
        <v>0</v>
      </c>
    </row>
    <row r="346" spans="1:11" ht="35.25" x14ac:dyDescent="0.15">
      <c r="A346" s="8">
        <v>431</v>
      </c>
      <c r="B346" s="8">
        <v>10</v>
      </c>
      <c r="C346" s="1" t="s">
        <v>363</v>
      </c>
      <c r="D346" s="8" t="s">
        <v>3</v>
      </c>
      <c r="E346" s="10"/>
      <c r="F346" s="7">
        <f t="shared" si="21"/>
        <v>0</v>
      </c>
      <c r="G346" s="7">
        <f t="shared" si="18"/>
        <v>0</v>
      </c>
      <c r="H346" s="7">
        <v>275</v>
      </c>
      <c r="I346" s="15">
        <f t="shared" si="19"/>
        <v>275</v>
      </c>
      <c r="J346" s="5">
        <v>275</v>
      </c>
      <c r="K346" s="5">
        <f t="shared" si="20"/>
        <v>0</v>
      </c>
    </row>
    <row r="347" spans="1:11" ht="35.25" x14ac:dyDescent="0.15">
      <c r="A347" s="8">
        <v>433</v>
      </c>
      <c r="B347" s="8">
        <v>10</v>
      </c>
      <c r="C347" s="1" t="s">
        <v>364</v>
      </c>
      <c r="D347" s="8" t="s">
        <v>12</v>
      </c>
      <c r="E347" s="10"/>
      <c r="F347" s="7">
        <f t="shared" si="21"/>
        <v>0</v>
      </c>
      <c r="G347" s="7">
        <f t="shared" si="18"/>
        <v>0</v>
      </c>
      <c r="H347" s="7">
        <v>13.75</v>
      </c>
      <c r="I347" s="15">
        <f t="shared" si="19"/>
        <v>13.75</v>
      </c>
      <c r="J347" s="5">
        <v>13.75</v>
      </c>
      <c r="K347" s="5">
        <f t="shared" si="20"/>
        <v>0</v>
      </c>
    </row>
    <row r="348" spans="1:11" x14ac:dyDescent="0.15">
      <c r="A348" s="8">
        <v>434</v>
      </c>
      <c r="B348" s="8">
        <v>10</v>
      </c>
      <c r="C348" s="1" t="s">
        <v>365</v>
      </c>
      <c r="D348" s="8" t="s">
        <v>17</v>
      </c>
      <c r="E348" s="10"/>
      <c r="F348" s="7">
        <f t="shared" si="21"/>
        <v>0</v>
      </c>
      <c r="G348" s="7">
        <f t="shared" si="18"/>
        <v>0</v>
      </c>
      <c r="H348" s="7">
        <v>726</v>
      </c>
      <c r="I348" s="15">
        <f t="shared" si="19"/>
        <v>726</v>
      </c>
      <c r="J348" s="5">
        <v>726</v>
      </c>
      <c r="K348" s="5">
        <f t="shared" si="20"/>
        <v>0</v>
      </c>
    </row>
    <row r="349" spans="1:11" x14ac:dyDescent="0.15">
      <c r="A349" s="8">
        <v>435</v>
      </c>
      <c r="B349" s="8">
        <v>10</v>
      </c>
      <c r="C349" s="1" t="s">
        <v>366</v>
      </c>
      <c r="D349" s="8" t="s">
        <v>17</v>
      </c>
      <c r="E349" s="10"/>
      <c r="F349" s="7">
        <f t="shared" si="21"/>
        <v>0</v>
      </c>
      <c r="G349" s="7">
        <f t="shared" si="18"/>
        <v>0</v>
      </c>
      <c r="H349" s="7">
        <v>1320</v>
      </c>
      <c r="I349" s="15">
        <f t="shared" si="19"/>
        <v>1320</v>
      </c>
      <c r="J349" s="5">
        <v>1320</v>
      </c>
      <c r="K349" s="5">
        <f t="shared" si="20"/>
        <v>0</v>
      </c>
    </row>
    <row r="350" spans="1:11" ht="24" x14ac:dyDescent="0.15">
      <c r="A350" s="8">
        <v>438</v>
      </c>
      <c r="B350" s="8">
        <v>11</v>
      </c>
      <c r="C350" s="1" t="s">
        <v>367</v>
      </c>
      <c r="D350" s="8" t="s">
        <v>3</v>
      </c>
      <c r="E350" s="10">
        <v>2072</v>
      </c>
      <c r="F350" s="7">
        <f t="shared" si="21"/>
        <v>-932.4</v>
      </c>
      <c r="G350" s="7">
        <f t="shared" si="18"/>
        <v>1139.5999999999999</v>
      </c>
      <c r="H350" s="7">
        <v>866.25</v>
      </c>
      <c r="I350" s="15">
        <f t="shared" si="19"/>
        <v>2005.85</v>
      </c>
      <c r="J350" s="5">
        <v>2005.85</v>
      </c>
      <c r="K350" s="5">
        <f t="shared" si="20"/>
        <v>0</v>
      </c>
    </row>
    <row r="351" spans="1:11" ht="24" x14ac:dyDescent="0.15">
      <c r="A351" s="8">
        <v>439</v>
      </c>
      <c r="B351" s="8">
        <v>11</v>
      </c>
      <c r="C351" s="1" t="s">
        <v>368</v>
      </c>
      <c r="D351" s="8" t="s">
        <v>3</v>
      </c>
      <c r="E351" s="10">
        <v>456</v>
      </c>
      <c r="F351" s="7">
        <f t="shared" si="21"/>
        <v>-205.20000000000002</v>
      </c>
      <c r="G351" s="7">
        <f t="shared" si="18"/>
        <v>250.79999999999998</v>
      </c>
      <c r="H351" s="7">
        <v>86.35</v>
      </c>
      <c r="I351" s="15">
        <f t="shared" si="19"/>
        <v>337.15</v>
      </c>
      <c r="J351" s="5">
        <v>337.15</v>
      </c>
      <c r="K351" s="5">
        <f t="shared" si="20"/>
        <v>0</v>
      </c>
    </row>
    <row r="352" spans="1:11" ht="24" x14ac:dyDescent="0.15">
      <c r="A352" s="8">
        <v>440</v>
      </c>
      <c r="B352" s="8">
        <v>11</v>
      </c>
      <c r="C352" s="1" t="s">
        <v>369</v>
      </c>
      <c r="D352" s="8" t="s">
        <v>3</v>
      </c>
      <c r="E352" s="10">
        <v>75</v>
      </c>
      <c r="F352" s="7">
        <f t="shared" si="21"/>
        <v>-33.75</v>
      </c>
      <c r="G352" s="7">
        <f t="shared" si="18"/>
        <v>41.25</v>
      </c>
      <c r="H352" s="7">
        <v>3.85</v>
      </c>
      <c r="I352" s="15">
        <f t="shared" si="19"/>
        <v>45.1</v>
      </c>
      <c r="J352" s="5">
        <v>45.1</v>
      </c>
      <c r="K352" s="5">
        <f t="shared" si="20"/>
        <v>0</v>
      </c>
    </row>
    <row r="353" spans="1:11" ht="46.5" x14ac:dyDescent="0.15">
      <c r="A353" s="8">
        <v>450</v>
      </c>
      <c r="B353" s="8">
        <v>11</v>
      </c>
      <c r="C353" s="1" t="s">
        <v>370</v>
      </c>
      <c r="D353" s="8" t="s">
        <v>12</v>
      </c>
      <c r="E353" s="10">
        <v>18</v>
      </c>
      <c r="F353" s="7">
        <f t="shared" si="21"/>
        <v>-8.1</v>
      </c>
      <c r="G353" s="7">
        <f t="shared" si="18"/>
        <v>9.9</v>
      </c>
      <c r="H353" s="7">
        <v>3.3</v>
      </c>
      <c r="I353" s="15">
        <f t="shared" si="19"/>
        <v>13.2</v>
      </c>
      <c r="J353" s="5">
        <v>13.2</v>
      </c>
      <c r="K353" s="5">
        <f t="shared" si="20"/>
        <v>0</v>
      </c>
    </row>
    <row r="354" spans="1:11" ht="24" x14ac:dyDescent="0.15">
      <c r="A354" s="8">
        <v>451</v>
      </c>
      <c r="B354" s="8">
        <v>11</v>
      </c>
      <c r="C354" s="1" t="s">
        <v>371</v>
      </c>
      <c r="D354" s="8" t="s">
        <v>3</v>
      </c>
      <c r="E354" s="10">
        <v>1597</v>
      </c>
      <c r="F354" s="7">
        <f t="shared" si="21"/>
        <v>-718.65</v>
      </c>
      <c r="G354" s="7">
        <f t="shared" si="18"/>
        <v>878.35</v>
      </c>
      <c r="H354" s="7">
        <v>55</v>
      </c>
      <c r="I354" s="15">
        <f t="shared" si="19"/>
        <v>933.35</v>
      </c>
      <c r="J354" s="5">
        <v>933.35</v>
      </c>
      <c r="K354" s="5">
        <f t="shared" si="20"/>
        <v>0</v>
      </c>
    </row>
    <row r="355" spans="1:11" x14ac:dyDescent="0.15">
      <c r="A355" s="8">
        <v>452</v>
      </c>
      <c r="B355" s="8">
        <v>11</v>
      </c>
      <c r="C355" s="1" t="s">
        <v>372</v>
      </c>
      <c r="D355" s="8" t="s">
        <v>336</v>
      </c>
      <c r="E355" s="10"/>
      <c r="F355" s="7">
        <f t="shared" si="21"/>
        <v>0</v>
      </c>
      <c r="G355" s="7">
        <f t="shared" si="18"/>
        <v>0</v>
      </c>
      <c r="H355" s="7">
        <v>1760</v>
      </c>
      <c r="I355" s="15">
        <f t="shared" si="19"/>
        <v>1760</v>
      </c>
      <c r="J355" s="5">
        <v>1760</v>
      </c>
      <c r="K355" s="5">
        <f t="shared" si="20"/>
        <v>0</v>
      </c>
    </row>
    <row r="356" spans="1:11" ht="24" x14ac:dyDescent="0.15">
      <c r="A356" s="8">
        <v>453</v>
      </c>
      <c r="B356" s="8">
        <v>11</v>
      </c>
      <c r="C356" s="1" t="s">
        <v>373</v>
      </c>
      <c r="D356" s="8" t="s">
        <v>336</v>
      </c>
      <c r="E356" s="10"/>
      <c r="F356" s="7">
        <f t="shared" si="21"/>
        <v>0</v>
      </c>
      <c r="G356" s="7">
        <f t="shared" si="18"/>
        <v>0</v>
      </c>
      <c r="H356" s="7">
        <v>4290</v>
      </c>
      <c r="I356" s="15">
        <f t="shared" si="19"/>
        <v>4290</v>
      </c>
      <c r="J356" s="5">
        <v>4290</v>
      </c>
      <c r="K356" s="5">
        <f t="shared" si="20"/>
        <v>0</v>
      </c>
    </row>
    <row r="357" spans="1:11" ht="24" x14ac:dyDescent="0.15">
      <c r="A357" s="8">
        <v>454</v>
      </c>
      <c r="B357" s="8">
        <v>11</v>
      </c>
      <c r="C357" s="1" t="s">
        <v>374</v>
      </c>
      <c r="D357" s="8" t="s">
        <v>336</v>
      </c>
      <c r="E357" s="10">
        <v>2695</v>
      </c>
      <c r="F357" s="7">
        <f t="shared" si="21"/>
        <v>-1212.75</v>
      </c>
      <c r="G357" s="7">
        <f t="shared" si="18"/>
        <v>1482.25</v>
      </c>
      <c r="H357" s="7">
        <v>1377.75</v>
      </c>
      <c r="I357" s="15">
        <f t="shared" si="19"/>
        <v>2860</v>
      </c>
      <c r="J357" s="5">
        <v>2860</v>
      </c>
      <c r="K357" s="5">
        <f t="shared" si="20"/>
        <v>0</v>
      </c>
    </row>
    <row r="358" spans="1:11" ht="35.25" x14ac:dyDescent="0.15">
      <c r="A358" s="8">
        <v>455</v>
      </c>
      <c r="B358" s="8">
        <v>11</v>
      </c>
      <c r="C358" s="1" t="s">
        <v>375</v>
      </c>
      <c r="D358" s="8" t="s">
        <v>3</v>
      </c>
      <c r="E358" s="10">
        <v>4295</v>
      </c>
      <c r="F358" s="7">
        <f t="shared" si="21"/>
        <v>-1932.75</v>
      </c>
      <c r="G358" s="7">
        <f t="shared" si="18"/>
        <v>2362.25</v>
      </c>
      <c r="H358" s="7">
        <v>165</v>
      </c>
      <c r="I358" s="15">
        <f t="shared" si="19"/>
        <v>2527.25</v>
      </c>
      <c r="J358" s="5">
        <v>2527.25</v>
      </c>
      <c r="K358" s="5">
        <f t="shared" si="20"/>
        <v>0</v>
      </c>
    </row>
    <row r="359" spans="1:11" x14ac:dyDescent="0.15">
      <c r="A359" s="8">
        <v>456</v>
      </c>
      <c r="B359" s="8">
        <v>11</v>
      </c>
      <c r="C359" s="1" t="s">
        <v>376</v>
      </c>
      <c r="D359" s="8" t="s">
        <v>3</v>
      </c>
      <c r="E359" s="10">
        <v>190</v>
      </c>
      <c r="F359" s="7">
        <f t="shared" si="21"/>
        <v>-85.5</v>
      </c>
      <c r="G359" s="7">
        <f t="shared" si="18"/>
        <v>104.5</v>
      </c>
      <c r="H359" s="7">
        <v>192.5</v>
      </c>
      <c r="I359" s="15">
        <f t="shared" si="19"/>
        <v>297</v>
      </c>
      <c r="J359" s="5">
        <v>297</v>
      </c>
      <c r="K359" s="5">
        <f t="shared" si="20"/>
        <v>0</v>
      </c>
    </row>
    <row r="360" spans="1:11" ht="24" x14ac:dyDescent="0.15">
      <c r="A360" s="8">
        <v>457</v>
      </c>
      <c r="B360" s="8">
        <v>11</v>
      </c>
      <c r="C360" s="1" t="s">
        <v>377</v>
      </c>
      <c r="D360" s="8" t="s">
        <v>3</v>
      </c>
      <c r="E360" s="10">
        <v>252</v>
      </c>
      <c r="F360" s="7">
        <f t="shared" si="21"/>
        <v>-113.4</v>
      </c>
      <c r="G360" s="7">
        <f t="shared" si="18"/>
        <v>138.6</v>
      </c>
      <c r="H360" s="7">
        <v>22</v>
      </c>
      <c r="I360" s="15">
        <f t="shared" si="19"/>
        <v>160.6</v>
      </c>
      <c r="J360" s="5">
        <v>160.6</v>
      </c>
      <c r="K360" s="5">
        <f t="shared" si="20"/>
        <v>0</v>
      </c>
    </row>
    <row r="361" spans="1:11" ht="24" x14ac:dyDescent="0.15">
      <c r="A361" s="8">
        <v>458</v>
      </c>
      <c r="B361" s="8">
        <v>11</v>
      </c>
      <c r="C361" s="1" t="s">
        <v>378</v>
      </c>
      <c r="D361" s="8" t="s">
        <v>3</v>
      </c>
      <c r="E361" s="10">
        <v>316</v>
      </c>
      <c r="F361" s="7">
        <f t="shared" si="21"/>
        <v>-142.20000000000002</v>
      </c>
      <c r="G361" s="7">
        <f t="shared" si="18"/>
        <v>173.79999999999998</v>
      </c>
      <c r="H361" s="7">
        <v>33</v>
      </c>
      <c r="I361" s="15">
        <f t="shared" si="19"/>
        <v>206.79999999999998</v>
      </c>
      <c r="J361" s="5">
        <v>206.79999999999998</v>
      </c>
      <c r="K361" s="5">
        <f t="shared" si="20"/>
        <v>0</v>
      </c>
    </row>
    <row r="362" spans="1:11" ht="24" x14ac:dyDescent="0.15">
      <c r="A362" s="8">
        <v>485</v>
      </c>
      <c r="B362" s="8">
        <v>11</v>
      </c>
      <c r="C362" s="1" t="s">
        <v>379</v>
      </c>
      <c r="D362" s="8" t="s">
        <v>3</v>
      </c>
      <c r="E362" s="10">
        <v>572</v>
      </c>
      <c r="F362" s="7">
        <f t="shared" si="21"/>
        <v>-257.40000000000003</v>
      </c>
      <c r="G362" s="7">
        <f t="shared" si="18"/>
        <v>314.59999999999997</v>
      </c>
      <c r="H362" s="7">
        <v>27.5</v>
      </c>
      <c r="I362" s="15">
        <f t="shared" si="19"/>
        <v>342.09999999999997</v>
      </c>
      <c r="J362" s="5">
        <v>342.09999999999997</v>
      </c>
      <c r="K362" s="5">
        <f t="shared" si="20"/>
        <v>0</v>
      </c>
    </row>
    <row r="363" spans="1:11" ht="24" x14ac:dyDescent="0.15">
      <c r="A363" s="8">
        <v>494</v>
      </c>
      <c r="B363" s="8">
        <v>11</v>
      </c>
      <c r="C363" s="1" t="s">
        <v>380</v>
      </c>
      <c r="D363" s="8" t="s">
        <v>336</v>
      </c>
      <c r="E363" s="10">
        <v>2500</v>
      </c>
      <c r="F363" s="7">
        <f t="shared" si="21"/>
        <v>-1125</v>
      </c>
      <c r="G363" s="7">
        <f t="shared" si="18"/>
        <v>1375</v>
      </c>
      <c r="H363" s="7"/>
      <c r="I363" s="15">
        <f t="shared" si="19"/>
        <v>1375</v>
      </c>
      <c r="J363" s="5">
        <v>1375</v>
      </c>
      <c r="K363" s="5">
        <f t="shared" si="20"/>
        <v>0</v>
      </c>
    </row>
    <row r="364" spans="1:11" ht="24" x14ac:dyDescent="0.15">
      <c r="A364" s="8">
        <v>495</v>
      </c>
      <c r="B364" s="8">
        <v>11</v>
      </c>
      <c r="C364" s="1" t="s">
        <v>381</v>
      </c>
      <c r="D364" s="8" t="s">
        <v>382</v>
      </c>
      <c r="E364" s="10">
        <v>312</v>
      </c>
      <c r="F364" s="7">
        <f t="shared" si="21"/>
        <v>-140.4</v>
      </c>
      <c r="G364" s="7">
        <f t="shared" si="18"/>
        <v>171.6</v>
      </c>
      <c r="H364" s="7"/>
      <c r="I364" s="15">
        <f t="shared" si="19"/>
        <v>171.6</v>
      </c>
      <c r="J364" s="5">
        <v>171.6</v>
      </c>
      <c r="K364" s="5">
        <f t="shared" si="20"/>
        <v>0</v>
      </c>
    </row>
    <row r="365" spans="1:11" x14ac:dyDescent="0.15">
      <c r="A365" s="8">
        <v>496</v>
      </c>
      <c r="B365" s="8">
        <v>11</v>
      </c>
      <c r="C365" s="1" t="s">
        <v>383</v>
      </c>
      <c r="D365" s="8" t="s">
        <v>336</v>
      </c>
      <c r="E365" s="10">
        <v>750</v>
      </c>
      <c r="F365" s="7">
        <f t="shared" si="21"/>
        <v>-337.5</v>
      </c>
      <c r="G365" s="7">
        <f t="shared" si="18"/>
        <v>412.5</v>
      </c>
      <c r="H365" s="7"/>
      <c r="I365" s="15">
        <f t="shared" si="19"/>
        <v>412.5</v>
      </c>
      <c r="J365" s="5">
        <v>412.5</v>
      </c>
      <c r="K365" s="5">
        <f t="shared" si="20"/>
        <v>0</v>
      </c>
    </row>
    <row r="366" spans="1:11" ht="46.5" x14ac:dyDescent="0.15">
      <c r="A366" s="8">
        <v>497</v>
      </c>
      <c r="B366" s="8">
        <v>11</v>
      </c>
      <c r="C366" s="1" t="s">
        <v>384</v>
      </c>
      <c r="D366" s="8" t="s">
        <v>385</v>
      </c>
      <c r="E366" s="10">
        <v>1100</v>
      </c>
      <c r="F366" s="7">
        <f t="shared" si="21"/>
        <v>-495</v>
      </c>
      <c r="G366" s="7">
        <f t="shared" si="18"/>
        <v>605</v>
      </c>
      <c r="H366" s="7"/>
      <c r="I366" s="15">
        <f t="shared" si="19"/>
        <v>605</v>
      </c>
      <c r="J366" s="5">
        <v>605</v>
      </c>
      <c r="K366" s="5">
        <f t="shared" si="20"/>
        <v>0</v>
      </c>
    </row>
    <row r="367" spans="1:11" x14ac:dyDescent="0.15">
      <c r="A367" s="8">
        <v>499</v>
      </c>
      <c r="B367" s="8">
        <v>11</v>
      </c>
      <c r="C367" s="1" t="s">
        <v>386</v>
      </c>
      <c r="D367" s="8" t="s">
        <v>3</v>
      </c>
      <c r="E367" s="10">
        <v>10570</v>
      </c>
      <c r="F367" s="7">
        <f t="shared" si="21"/>
        <v>-4756.5</v>
      </c>
      <c r="G367" s="7">
        <f t="shared" si="18"/>
        <v>5813.5</v>
      </c>
      <c r="H367" s="7"/>
      <c r="I367" s="15">
        <f t="shared" si="19"/>
        <v>5813.5</v>
      </c>
      <c r="J367" s="5">
        <v>5813.5</v>
      </c>
      <c r="K367" s="5">
        <f t="shared" si="20"/>
        <v>0</v>
      </c>
    </row>
    <row r="368" spans="1:11" x14ac:dyDescent="0.15">
      <c r="A368" s="8">
        <v>500</v>
      </c>
      <c r="B368" s="8">
        <v>11</v>
      </c>
      <c r="C368" s="1" t="s">
        <v>387</v>
      </c>
      <c r="D368" s="8" t="s">
        <v>3</v>
      </c>
      <c r="E368" s="10">
        <v>21000</v>
      </c>
      <c r="F368" s="7">
        <f t="shared" si="21"/>
        <v>-9450</v>
      </c>
      <c r="G368" s="7">
        <f t="shared" si="18"/>
        <v>11550</v>
      </c>
      <c r="H368" s="7"/>
      <c r="I368" s="15">
        <f t="shared" si="19"/>
        <v>11550</v>
      </c>
      <c r="J368" s="5">
        <v>11550</v>
      </c>
      <c r="K368" s="5">
        <f t="shared" si="20"/>
        <v>0</v>
      </c>
    </row>
    <row r="369" spans="1:11" x14ac:dyDescent="0.15">
      <c r="A369" s="8">
        <v>501</v>
      </c>
      <c r="B369" s="8">
        <v>11</v>
      </c>
      <c r="C369" s="1" t="s">
        <v>388</v>
      </c>
      <c r="D369" s="8" t="s">
        <v>3</v>
      </c>
      <c r="E369" s="10">
        <v>26320</v>
      </c>
      <c r="F369" s="7">
        <f t="shared" si="21"/>
        <v>-11844</v>
      </c>
      <c r="G369" s="7">
        <f t="shared" si="18"/>
        <v>14476</v>
      </c>
      <c r="H369" s="7"/>
      <c r="I369" s="15">
        <f t="shared" si="19"/>
        <v>14476</v>
      </c>
      <c r="J369" s="5">
        <v>14476</v>
      </c>
      <c r="K369" s="5">
        <f t="shared" si="20"/>
        <v>0</v>
      </c>
    </row>
    <row r="370" spans="1:11" ht="35.25" x14ac:dyDescent="0.15">
      <c r="A370" s="8">
        <v>160</v>
      </c>
      <c r="B370" s="8">
        <v>3</v>
      </c>
      <c r="C370" s="1" t="s">
        <v>389</v>
      </c>
      <c r="D370" s="8" t="s">
        <v>17</v>
      </c>
      <c r="E370" s="10">
        <v>112.49000000000001</v>
      </c>
      <c r="F370" s="7">
        <f>E370*0.01%</f>
        <v>1.1249000000000002E-2</v>
      </c>
      <c r="G370" s="7">
        <f t="shared" si="18"/>
        <v>112.50124900000002</v>
      </c>
      <c r="H370" s="7">
        <v>133</v>
      </c>
      <c r="I370" s="15">
        <f t="shared" si="19"/>
        <v>245.50124900000003</v>
      </c>
      <c r="J370" s="5">
        <v>245.50124900000003</v>
      </c>
      <c r="K370" s="5">
        <f t="shared" si="20"/>
        <v>0</v>
      </c>
    </row>
    <row r="371" spans="1:11" ht="46.5" x14ac:dyDescent="0.15">
      <c r="A371" s="8">
        <v>161</v>
      </c>
      <c r="B371" s="8">
        <v>3</v>
      </c>
      <c r="C371" s="1" t="s">
        <v>390</v>
      </c>
      <c r="D371" s="8" t="s">
        <v>17</v>
      </c>
      <c r="E371" s="10">
        <v>38.97</v>
      </c>
      <c r="F371" s="7">
        <f>E371*0.01%</f>
        <v>3.8969999999999999E-3</v>
      </c>
      <c r="G371" s="7">
        <f t="shared" si="18"/>
        <v>38.973897000000001</v>
      </c>
      <c r="H371" s="7">
        <v>20</v>
      </c>
      <c r="I371" s="15">
        <f t="shared" si="19"/>
        <v>58.973897000000001</v>
      </c>
      <c r="J371" s="5">
        <v>58.973897000000001</v>
      </c>
      <c r="K371" s="5">
        <f t="shared" si="20"/>
        <v>0</v>
      </c>
    </row>
    <row r="372" spans="1:11" ht="58.5" x14ac:dyDescent="0.15">
      <c r="A372" s="8">
        <v>169</v>
      </c>
      <c r="B372" s="8">
        <v>3</v>
      </c>
      <c r="C372" s="1" t="s">
        <v>391</v>
      </c>
      <c r="D372" s="7" t="s">
        <v>3</v>
      </c>
      <c r="E372" s="10">
        <v>23</v>
      </c>
      <c r="F372" s="7">
        <f>E372*0.01%</f>
        <v>2.3E-3</v>
      </c>
      <c r="G372" s="7">
        <f t="shared" si="18"/>
        <v>23.002300000000002</v>
      </c>
      <c r="H372" s="7">
        <v>0.01</v>
      </c>
      <c r="I372" s="15">
        <f t="shared" si="19"/>
        <v>23.012300000000003</v>
      </c>
      <c r="J372" s="5">
        <v>23.012300000000003</v>
      </c>
      <c r="K372" s="5">
        <f t="shared" si="20"/>
        <v>0</v>
      </c>
    </row>
    <row r="373" spans="1:11" ht="58.5" x14ac:dyDescent="0.15">
      <c r="A373" s="8">
        <v>170</v>
      </c>
      <c r="B373" s="8">
        <v>3</v>
      </c>
      <c r="C373" s="1" t="s">
        <v>392</v>
      </c>
      <c r="D373" s="7" t="s">
        <v>3</v>
      </c>
      <c r="E373" s="10">
        <v>27</v>
      </c>
      <c r="F373" s="7">
        <f>E373*0.01%</f>
        <v>2.7000000000000001E-3</v>
      </c>
      <c r="G373" s="7">
        <f t="shared" si="18"/>
        <v>27.002700000000001</v>
      </c>
      <c r="H373" s="7">
        <v>0.01</v>
      </c>
      <c r="I373" s="15">
        <f t="shared" si="19"/>
        <v>27.012700000000002</v>
      </c>
      <c r="J373" s="5">
        <v>27.012700000000002</v>
      </c>
      <c r="K373" s="5">
        <f t="shared" si="20"/>
        <v>0</v>
      </c>
    </row>
    <row r="374" spans="1:11" x14ac:dyDescent="0.15">
      <c r="A374" s="8">
        <v>1001</v>
      </c>
      <c r="B374" s="8">
        <v>12</v>
      </c>
      <c r="C374" s="1" t="s">
        <v>111</v>
      </c>
      <c r="D374" s="8"/>
      <c r="E374" s="10"/>
      <c r="F374" s="7">
        <f>-E374*0.45</f>
        <v>0</v>
      </c>
      <c r="G374" s="7">
        <f t="shared" si="18"/>
        <v>0</v>
      </c>
      <c r="H374" s="7"/>
      <c r="I374" s="15">
        <f t="shared" si="19"/>
        <v>0</v>
      </c>
      <c r="J374" s="5"/>
      <c r="K374" s="5">
        <f t="shared" si="20"/>
        <v>0</v>
      </c>
    </row>
    <row r="375" spans="1:11" x14ac:dyDescent="0.15">
      <c r="A375" s="8">
        <v>1002</v>
      </c>
      <c r="B375" s="8">
        <v>12</v>
      </c>
      <c r="C375" s="1" t="s">
        <v>111</v>
      </c>
      <c r="D375" s="8"/>
      <c r="E375" s="10"/>
      <c r="F375" s="7">
        <f t="shared" ref="F375:F438" si="22">-E375*0.45</f>
        <v>0</v>
      </c>
      <c r="G375" s="7">
        <f t="shared" si="18"/>
        <v>0</v>
      </c>
      <c r="H375" s="7"/>
      <c r="I375" s="15">
        <f t="shared" si="19"/>
        <v>0</v>
      </c>
      <c r="J375" s="5"/>
      <c r="K375" s="5">
        <f t="shared" si="20"/>
        <v>0</v>
      </c>
    </row>
    <row r="376" spans="1:11" x14ac:dyDescent="0.15">
      <c r="A376" s="8">
        <v>1003</v>
      </c>
      <c r="B376" s="8">
        <v>12</v>
      </c>
      <c r="C376" s="1" t="s">
        <v>111</v>
      </c>
      <c r="D376" s="8"/>
      <c r="E376" s="10"/>
      <c r="F376" s="7">
        <f t="shared" si="22"/>
        <v>0</v>
      </c>
      <c r="G376" s="7">
        <f t="shared" si="18"/>
        <v>0</v>
      </c>
      <c r="H376" s="7"/>
      <c r="I376" s="15">
        <f t="shared" si="19"/>
        <v>0</v>
      </c>
      <c r="J376" s="5"/>
      <c r="K376" s="5">
        <f t="shared" si="20"/>
        <v>0</v>
      </c>
    </row>
    <row r="377" spans="1:11" x14ac:dyDescent="0.15">
      <c r="A377" s="8">
        <v>1004</v>
      </c>
      <c r="B377" s="8">
        <v>12</v>
      </c>
      <c r="C377" s="1" t="s">
        <v>111</v>
      </c>
      <c r="D377" s="8"/>
      <c r="E377" s="10"/>
      <c r="F377" s="7">
        <f t="shared" si="22"/>
        <v>0</v>
      </c>
      <c r="G377" s="7">
        <f t="shared" si="18"/>
        <v>0</v>
      </c>
      <c r="H377" s="7"/>
      <c r="I377" s="15">
        <f t="shared" si="19"/>
        <v>0</v>
      </c>
      <c r="J377" s="5"/>
      <c r="K377" s="5">
        <f t="shared" si="20"/>
        <v>0</v>
      </c>
    </row>
    <row r="378" spans="1:11" x14ac:dyDescent="0.15">
      <c r="A378" s="8">
        <v>1005</v>
      </c>
      <c r="B378" s="8">
        <v>12</v>
      </c>
      <c r="C378" s="1" t="s">
        <v>111</v>
      </c>
      <c r="D378" s="8"/>
      <c r="E378" s="10"/>
      <c r="F378" s="7">
        <f t="shared" si="22"/>
        <v>0</v>
      </c>
      <c r="G378" s="7">
        <f t="shared" si="18"/>
        <v>0</v>
      </c>
      <c r="H378" s="7"/>
      <c r="I378" s="15">
        <f t="shared" si="19"/>
        <v>0</v>
      </c>
      <c r="J378" s="5"/>
      <c r="K378" s="5">
        <f t="shared" si="20"/>
        <v>0</v>
      </c>
    </row>
    <row r="379" spans="1:11" x14ac:dyDescent="0.15">
      <c r="A379" s="8">
        <v>1006</v>
      </c>
      <c r="B379" s="8">
        <v>12</v>
      </c>
      <c r="C379" s="1" t="s">
        <v>111</v>
      </c>
      <c r="D379" s="8"/>
      <c r="E379" s="10"/>
      <c r="F379" s="7">
        <f t="shared" si="22"/>
        <v>0</v>
      </c>
      <c r="G379" s="7">
        <f t="shared" si="18"/>
        <v>0</v>
      </c>
      <c r="H379" s="7"/>
      <c r="I379" s="15">
        <f t="shared" si="19"/>
        <v>0</v>
      </c>
      <c r="J379" s="5"/>
      <c r="K379" s="5">
        <f t="shared" si="20"/>
        <v>0</v>
      </c>
    </row>
    <row r="380" spans="1:11" x14ac:dyDescent="0.15">
      <c r="A380" s="19">
        <v>1007</v>
      </c>
      <c r="B380" s="8">
        <v>12</v>
      </c>
      <c r="C380" s="22" t="s">
        <v>111</v>
      </c>
      <c r="D380" s="8"/>
      <c r="E380" s="7"/>
      <c r="F380" s="7">
        <f t="shared" si="22"/>
        <v>0</v>
      </c>
      <c r="G380" s="7">
        <f t="shared" si="18"/>
        <v>0</v>
      </c>
      <c r="H380" s="7"/>
      <c r="I380" s="15">
        <f t="shared" si="19"/>
        <v>0</v>
      </c>
      <c r="K380" s="5">
        <f t="shared" si="20"/>
        <v>0</v>
      </c>
    </row>
    <row r="381" spans="1:11" x14ac:dyDescent="0.15">
      <c r="A381" s="19">
        <v>1008</v>
      </c>
      <c r="B381" s="8">
        <v>12</v>
      </c>
      <c r="C381" s="22" t="s">
        <v>393</v>
      </c>
      <c r="D381" s="8" t="s">
        <v>3</v>
      </c>
      <c r="E381" s="7">
        <v>2.5</v>
      </c>
      <c r="F381" s="7">
        <f t="shared" si="22"/>
        <v>-1.125</v>
      </c>
      <c r="G381" s="7">
        <f t="shared" si="18"/>
        <v>1.375</v>
      </c>
      <c r="H381" s="7">
        <v>1.375</v>
      </c>
      <c r="I381" s="15">
        <f t="shared" si="19"/>
        <v>2.75</v>
      </c>
      <c r="J381" s="4">
        <v>2.75</v>
      </c>
      <c r="K381" s="5">
        <f t="shared" si="20"/>
        <v>0</v>
      </c>
    </row>
    <row r="382" spans="1:11" ht="24" x14ac:dyDescent="0.15">
      <c r="A382" s="19">
        <v>1009</v>
      </c>
      <c r="B382" s="8">
        <v>12</v>
      </c>
      <c r="C382" s="22" t="s">
        <v>394</v>
      </c>
      <c r="D382" s="8" t="s">
        <v>3</v>
      </c>
      <c r="E382" s="7">
        <v>6.5</v>
      </c>
      <c r="F382" s="7">
        <f t="shared" si="22"/>
        <v>-2.9250000000000003</v>
      </c>
      <c r="G382" s="7">
        <f t="shared" si="18"/>
        <v>3.5749999999999997</v>
      </c>
      <c r="H382" s="7">
        <v>2.4750000000000001</v>
      </c>
      <c r="I382" s="15">
        <f t="shared" si="19"/>
        <v>6.05</v>
      </c>
      <c r="J382" s="4">
        <v>6.0500000000000007</v>
      </c>
      <c r="K382" s="5">
        <f t="shared" si="20"/>
        <v>0</v>
      </c>
    </row>
    <row r="383" spans="1:11" x14ac:dyDescent="0.15">
      <c r="A383" s="19">
        <v>1010</v>
      </c>
      <c r="B383" s="8">
        <v>12</v>
      </c>
      <c r="C383" s="22" t="s">
        <v>395</v>
      </c>
      <c r="D383" s="8" t="s">
        <v>3</v>
      </c>
      <c r="E383" s="7">
        <v>2.5</v>
      </c>
      <c r="F383" s="7">
        <f t="shared" si="22"/>
        <v>-1.125</v>
      </c>
      <c r="G383" s="7">
        <f t="shared" ref="G383:G401" si="23">+F383+E383</f>
        <v>1.375</v>
      </c>
      <c r="H383" s="7">
        <v>1.1000000000000001</v>
      </c>
      <c r="I383" s="15">
        <f t="shared" si="19"/>
        <v>2.4750000000000001</v>
      </c>
      <c r="J383" s="4">
        <v>2.4750000000000001</v>
      </c>
      <c r="K383" s="5">
        <f t="shared" si="20"/>
        <v>0</v>
      </c>
    </row>
    <row r="384" spans="1:11" x14ac:dyDescent="0.15">
      <c r="A384" s="19">
        <v>1011</v>
      </c>
      <c r="B384" s="8">
        <v>12</v>
      </c>
      <c r="C384" s="22" t="s">
        <v>396</v>
      </c>
      <c r="D384" s="8" t="s">
        <v>3</v>
      </c>
      <c r="E384" s="7">
        <v>7</v>
      </c>
      <c r="F384" s="7">
        <f t="shared" si="22"/>
        <v>-3.15</v>
      </c>
      <c r="G384" s="7">
        <f t="shared" si="23"/>
        <v>3.85</v>
      </c>
      <c r="H384" s="7">
        <v>0</v>
      </c>
      <c r="I384" s="15">
        <f t="shared" si="19"/>
        <v>3.85</v>
      </c>
      <c r="J384" s="4">
        <v>3.8500000000000005</v>
      </c>
      <c r="K384" s="5">
        <f t="shared" si="20"/>
        <v>0</v>
      </c>
    </row>
    <row r="385" spans="1:11" ht="35.25" x14ac:dyDescent="0.15">
      <c r="A385" s="19">
        <v>1012</v>
      </c>
      <c r="B385" s="8">
        <v>12</v>
      </c>
      <c r="C385" s="22" t="s">
        <v>397</v>
      </c>
      <c r="D385" s="8" t="s">
        <v>3</v>
      </c>
      <c r="E385" s="7">
        <v>151</v>
      </c>
      <c r="F385" s="7">
        <f t="shared" si="22"/>
        <v>-67.95</v>
      </c>
      <c r="G385" s="7">
        <f t="shared" si="23"/>
        <v>83.05</v>
      </c>
      <c r="H385" s="7">
        <v>10.450000000000001</v>
      </c>
      <c r="I385" s="15">
        <f t="shared" si="19"/>
        <v>93.5</v>
      </c>
      <c r="J385" s="4">
        <v>93.500000000000014</v>
      </c>
      <c r="K385" s="5">
        <f t="shared" si="20"/>
        <v>0</v>
      </c>
    </row>
    <row r="386" spans="1:11" ht="24" x14ac:dyDescent="0.15">
      <c r="A386" s="19">
        <v>1013</v>
      </c>
      <c r="B386" s="8">
        <v>12</v>
      </c>
      <c r="C386" s="22" t="s">
        <v>398</v>
      </c>
      <c r="D386" s="8" t="s">
        <v>3</v>
      </c>
      <c r="E386" s="7">
        <v>55</v>
      </c>
      <c r="F386" s="7">
        <f t="shared" si="22"/>
        <v>-24.75</v>
      </c>
      <c r="G386" s="7">
        <f t="shared" si="23"/>
        <v>30.25</v>
      </c>
      <c r="H386" s="7">
        <v>2.2000000000000002</v>
      </c>
      <c r="I386" s="15">
        <f t="shared" si="19"/>
        <v>32.450000000000003</v>
      </c>
      <c r="J386" s="4">
        <v>32.450000000000003</v>
      </c>
      <c r="K386" s="5">
        <f t="shared" si="20"/>
        <v>0</v>
      </c>
    </row>
    <row r="387" spans="1:11" ht="35.25" x14ac:dyDescent="0.15">
      <c r="A387" s="19">
        <v>1014</v>
      </c>
      <c r="B387" s="8">
        <v>12</v>
      </c>
      <c r="C387" s="22" t="s">
        <v>399</v>
      </c>
      <c r="D387" s="8" t="s">
        <v>3</v>
      </c>
      <c r="E387" s="7">
        <v>1007</v>
      </c>
      <c r="F387" s="7">
        <f t="shared" si="22"/>
        <v>-453.15000000000003</v>
      </c>
      <c r="G387" s="7">
        <f t="shared" si="23"/>
        <v>553.84999999999991</v>
      </c>
      <c r="H387" s="7">
        <v>0</v>
      </c>
      <c r="I387" s="15">
        <f t="shared" ref="I387:I450" si="24">+H387+G387</f>
        <v>553.84999999999991</v>
      </c>
      <c r="J387" s="4">
        <v>553.85</v>
      </c>
      <c r="K387" s="5">
        <f t="shared" ref="K387:K450" si="25">+J387-I387</f>
        <v>0</v>
      </c>
    </row>
    <row r="388" spans="1:11" ht="24" x14ac:dyDescent="0.15">
      <c r="A388" s="19">
        <v>1015</v>
      </c>
      <c r="B388" s="8">
        <v>12</v>
      </c>
      <c r="C388" s="22" t="s">
        <v>400</v>
      </c>
      <c r="D388" s="8" t="s">
        <v>3</v>
      </c>
      <c r="E388" s="7">
        <v>28</v>
      </c>
      <c r="F388" s="7">
        <f t="shared" si="22"/>
        <v>-12.6</v>
      </c>
      <c r="G388" s="7">
        <f t="shared" si="23"/>
        <v>15.4</v>
      </c>
      <c r="H388" s="7">
        <v>11</v>
      </c>
      <c r="I388" s="15">
        <f t="shared" si="24"/>
        <v>26.4</v>
      </c>
      <c r="J388" s="4">
        <v>26.400000000000002</v>
      </c>
      <c r="K388" s="5">
        <f t="shared" si="25"/>
        <v>0</v>
      </c>
    </row>
    <row r="389" spans="1:11" x14ac:dyDescent="0.15">
      <c r="A389" s="19">
        <v>1016</v>
      </c>
      <c r="B389" s="8">
        <v>12</v>
      </c>
      <c r="C389" s="22" t="s">
        <v>401</v>
      </c>
      <c r="D389" s="8" t="s">
        <v>3</v>
      </c>
      <c r="E389" s="7">
        <v>152</v>
      </c>
      <c r="F389" s="7">
        <f t="shared" si="22"/>
        <v>-68.400000000000006</v>
      </c>
      <c r="G389" s="7">
        <f t="shared" si="23"/>
        <v>83.6</v>
      </c>
      <c r="H389" s="7">
        <v>11</v>
      </c>
      <c r="I389" s="15">
        <f t="shared" si="24"/>
        <v>94.6</v>
      </c>
      <c r="J389" s="4">
        <v>94.600000000000009</v>
      </c>
      <c r="K389" s="5">
        <f t="shared" si="25"/>
        <v>0</v>
      </c>
    </row>
    <row r="390" spans="1:11" ht="24" x14ac:dyDescent="0.15">
      <c r="A390" s="19">
        <v>1017</v>
      </c>
      <c r="B390" s="8">
        <v>12</v>
      </c>
      <c r="C390" s="22" t="s">
        <v>402</v>
      </c>
      <c r="D390" s="8" t="s">
        <v>3</v>
      </c>
      <c r="E390" s="7">
        <v>52</v>
      </c>
      <c r="F390" s="7">
        <f t="shared" si="22"/>
        <v>-23.400000000000002</v>
      </c>
      <c r="G390" s="7">
        <f t="shared" si="23"/>
        <v>28.599999999999998</v>
      </c>
      <c r="H390" s="7">
        <v>16.5</v>
      </c>
      <c r="I390" s="15">
        <f t="shared" si="24"/>
        <v>45.099999999999994</v>
      </c>
      <c r="J390" s="4">
        <v>45.1</v>
      </c>
      <c r="K390" s="5">
        <f t="shared" si="25"/>
        <v>0</v>
      </c>
    </row>
    <row r="391" spans="1:11" ht="24" x14ac:dyDescent="0.15">
      <c r="A391" s="19">
        <v>1018</v>
      </c>
      <c r="B391" s="8">
        <v>12</v>
      </c>
      <c r="C391" s="22" t="s">
        <v>403</v>
      </c>
      <c r="D391" s="8" t="s">
        <v>3</v>
      </c>
      <c r="E391" s="7">
        <v>238</v>
      </c>
      <c r="F391" s="7">
        <f t="shared" si="22"/>
        <v>-107.10000000000001</v>
      </c>
      <c r="G391" s="7">
        <f t="shared" si="23"/>
        <v>130.89999999999998</v>
      </c>
      <c r="H391" s="7">
        <v>137.5</v>
      </c>
      <c r="I391" s="15">
        <f t="shared" si="24"/>
        <v>268.39999999999998</v>
      </c>
      <c r="J391" s="4">
        <v>268.39999999999998</v>
      </c>
      <c r="K391" s="5">
        <f t="shared" si="25"/>
        <v>0</v>
      </c>
    </row>
    <row r="392" spans="1:11" ht="24" x14ac:dyDescent="0.15">
      <c r="A392" s="19">
        <v>1019</v>
      </c>
      <c r="B392" s="8">
        <v>12</v>
      </c>
      <c r="C392" s="22" t="s">
        <v>404</v>
      </c>
      <c r="D392" s="8" t="s">
        <v>3</v>
      </c>
      <c r="E392" s="7">
        <v>56</v>
      </c>
      <c r="F392" s="7">
        <f t="shared" si="22"/>
        <v>-25.2</v>
      </c>
      <c r="G392" s="7">
        <f t="shared" si="23"/>
        <v>30.8</v>
      </c>
      <c r="H392" s="7">
        <v>0</v>
      </c>
      <c r="I392" s="15">
        <f t="shared" si="24"/>
        <v>30.8</v>
      </c>
      <c r="J392" s="4">
        <v>30.800000000000004</v>
      </c>
      <c r="K392" s="5">
        <f t="shared" si="25"/>
        <v>0</v>
      </c>
    </row>
    <row r="393" spans="1:11" ht="24" x14ac:dyDescent="0.15">
      <c r="A393" s="19">
        <v>1020</v>
      </c>
      <c r="B393" s="8">
        <v>12</v>
      </c>
      <c r="C393" s="22" t="s">
        <v>405</v>
      </c>
      <c r="D393" s="8" t="s">
        <v>3</v>
      </c>
      <c r="E393" s="7">
        <v>92</v>
      </c>
      <c r="F393" s="7">
        <f t="shared" si="22"/>
        <v>-41.4</v>
      </c>
      <c r="G393" s="7">
        <f t="shared" si="23"/>
        <v>50.6</v>
      </c>
      <c r="H393" s="7">
        <v>0</v>
      </c>
      <c r="I393" s="15">
        <f t="shared" si="24"/>
        <v>50.6</v>
      </c>
      <c r="J393" s="4">
        <v>50.6</v>
      </c>
      <c r="K393" s="5">
        <f t="shared" si="25"/>
        <v>0</v>
      </c>
    </row>
    <row r="394" spans="1:11" ht="24" x14ac:dyDescent="0.15">
      <c r="A394" s="19">
        <v>1021</v>
      </c>
      <c r="B394" s="8">
        <v>12</v>
      </c>
      <c r="C394" s="22" t="s">
        <v>406</v>
      </c>
      <c r="D394" s="8" t="s">
        <v>3</v>
      </c>
      <c r="E394" s="7">
        <v>103</v>
      </c>
      <c r="F394" s="7">
        <f t="shared" si="22"/>
        <v>-46.35</v>
      </c>
      <c r="G394" s="7">
        <f t="shared" si="23"/>
        <v>56.65</v>
      </c>
      <c r="H394" s="7">
        <v>0</v>
      </c>
      <c r="I394" s="15">
        <f t="shared" si="24"/>
        <v>56.65</v>
      </c>
      <c r="J394" s="4">
        <v>56.650000000000006</v>
      </c>
      <c r="K394" s="5">
        <f t="shared" si="25"/>
        <v>0</v>
      </c>
    </row>
    <row r="395" spans="1:11" ht="24" x14ac:dyDescent="0.15">
      <c r="A395" s="19">
        <v>1022</v>
      </c>
      <c r="B395" s="8">
        <v>12</v>
      </c>
      <c r="C395" s="22" t="s">
        <v>407</v>
      </c>
      <c r="D395" s="8" t="s">
        <v>3</v>
      </c>
      <c r="E395" s="7">
        <v>123</v>
      </c>
      <c r="F395" s="7">
        <f t="shared" si="22"/>
        <v>-55.35</v>
      </c>
      <c r="G395" s="7">
        <f t="shared" si="23"/>
        <v>67.650000000000006</v>
      </c>
      <c r="H395" s="7">
        <v>0</v>
      </c>
      <c r="I395" s="15">
        <f t="shared" si="24"/>
        <v>67.650000000000006</v>
      </c>
      <c r="J395" s="4">
        <v>67.650000000000006</v>
      </c>
      <c r="K395" s="5">
        <f t="shared" si="25"/>
        <v>0</v>
      </c>
    </row>
    <row r="396" spans="1:11" ht="24" x14ac:dyDescent="0.15">
      <c r="A396" s="19">
        <v>1023</v>
      </c>
      <c r="B396" s="8">
        <v>12</v>
      </c>
      <c r="C396" s="22" t="s">
        <v>408</v>
      </c>
      <c r="D396" s="8" t="s">
        <v>3</v>
      </c>
      <c r="E396" s="7">
        <v>133</v>
      </c>
      <c r="F396" s="7">
        <f t="shared" si="22"/>
        <v>-59.85</v>
      </c>
      <c r="G396" s="7">
        <f t="shared" si="23"/>
        <v>73.150000000000006</v>
      </c>
      <c r="H396" s="7">
        <v>0</v>
      </c>
      <c r="I396" s="15">
        <f t="shared" si="24"/>
        <v>73.150000000000006</v>
      </c>
      <c r="J396" s="4">
        <v>73.150000000000006</v>
      </c>
      <c r="K396" s="5">
        <f t="shared" si="25"/>
        <v>0</v>
      </c>
    </row>
    <row r="397" spans="1:11" ht="24" x14ac:dyDescent="0.15">
      <c r="A397" s="19">
        <v>1024</v>
      </c>
      <c r="B397" s="8">
        <v>12</v>
      </c>
      <c r="C397" s="22" t="s">
        <v>409</v>
      </c>
      <c r="D397" s="8" t="s">
        <v>3</v>
      </c>
      <c r="E397" s="7">
        <v>133</v>
      </c>
      <c r="F397" s="7">
        <f t="shared" si="22"/>
        <v>-59.85</v>
      </c>
      <c r="G397" s="7">
        <f t="shared" si="23"/>
        <v>73.150000000000006</v>
      </c>
      <c r="H397" s="7">
        <v>0</v>
      </c>
      <c r="I397" s="15">
        <f t="shared" si="24"/>
        <v>73.150000000000006</v>
      </c>
      <c r="J397" s="4">
        <v>73.150000000000006</v>
      </c>
      <c r="K397" s="5">
        <f t="shared" si="25"/>
        <v>0</v>
      </c>
    </row>
    <row r="398" spans="1:11" ht="24" x14ac:dyDescent="0.15">
      <c r="A398" s="19">
        <v>1025</v>
      </c>
      <c r="B398" s="8">
        <v>12</v>
      </c>
      <c r="C398" s="22" t="s">
        <v>410</v>
      </c>
      <c r="D398" s="8" t="s">
        <v>3</v>
      </c>
      <c r="E398" s="7">
        <v>133</v>
      </c>
      <c r="F398" s="7">
        <f t="shared" si="22"/>
        <v>-59.85</v>
      </c>
      <c r="G398" s="7">
        <f t="shared" si="23"/>
        <v>73.150000000000006</v>
      </c>
      <c r="H398" s="7">
        <v>0</v>
      </c>
      <c r="I398" s="15">
        <f t="shared" si="24"/>
        <v>73.150000000000006</v>
      </c>
      <c r="J398" s="4">
        <v>73.150000000000006</v>
      </c>
      <c r="K398" s="5">
        <f t="shared" si="25"/>
        <v>0</v>
      </c>
    </row>
    <row r="399" spans="1:11" ht="24" x14ac:dyDescent="0.15">
      <c r="A399" s="19">
        <v>1026</v>
      </c>
      <c r="B399" s="8">
        <v>12</v>
      </c>
      <c r="C399" s="22" t="s">
        <v>411</v>
      </c>
      <c r="D399" s="8" t="s">
        <v>3</v>
      </c>
      <c r="E399" s="7">
        <v>149</v>
      </c>
      <c r="F399" s="7">
        <f t="shared" si="22"/>
        <v>-67.05</v>
      </c>
      <c r="G399" s="7">
        <f t="shared" si="23"/>
        <v>81.95</v>
      </c>
      <c r="H399" s="7">
        <v>0</v>
      </c>
      <c r="I399" s="15">
        <f t="shared" si="24"/>
        <v>81.95</v>
      </c>
      <c r="J399" s="4">
        <v>81.95</v>
      </c>
      <c r="K399" s="5">
        <f t="shared" si="25"/>
        <v>0</v>
      </c>
    </row>
    <row r="400" spans="1:11" ht="24" x14ac:dyDescent="0.15">
      <c r="A400" s="19">
        <v>1027</v>
      </c>
      <c r="B400" s="8">
        <v>12</v>
      </c>
      <c r="C400" s="22" t="s">
        <v>412</v>
      </c>
      <c r="D400" s="8" t="s">
        <v>3</v>
      </c>
      <c r="E400" s="7">
        <v>126</v>
      </c>
      <c r="F400" s="7">
        <f t="shared" si="22"/>
        <v>-56.7</v>
      </c>
      <c r="G400" s="7">
        <f t="shared" si="23"/>
        <v>69.3</v>
      </c>
      <c r="H400" s="7">
        <v>0</v>
      </c>
      <c r="I400" s="15">
        <f t="shared" si="24"/>
        <v>69.3</v>
      </c>
      <c r="J400" s="4">
        <v>69.300000000000011</v>
      </c>
      <c r="K400" s="5">
        <f t="shared" si="25"/>
        <v>0</v>
      </c>
    </row>
    <row r="401" spans="1:11" ht="24" x14ac:dyDescent="0.15">
      <c r="A401" s="19">
        <v>1028</v>
      </c>
      <c r="B401" s="8">
        <v>12</v>
      </c>
      <c r="C401" s="22" t="s">
        <v>413</v>
      </c>
      <c r="D401" s="8" t="s">
        <v>3</v>
      </c>
      <c r="E401" s="7">
        <v>51</v>
      </c>
      <c r="F401" s="7">
        <f t="shared" si="22"/>
        <v>-22.95</v>
      </c>
      <c r="G401" s="7">
        <f t="shared" si="23"/>
        <v>28.05</v>
      </c>
      <c r="H401" s="7">
        <v>19.25</v>
      </c>
      <c r="I401" s="15">
        <f t="shared" si="24"/>
        <v>47.3</v>
      </c>
      <c r="J401" s="4">
        <v>47.3</v>
      </c>
      <c r="K401" s="5">
        <f t="shared" si="25"/>
        <v>0</v>
      </c>
    </row>
    <row r="402" spans="1:11" ht="35.25" x14ac:dyDescent="0.15">
      <c r="A402" s="19">
        <v>1029</v>
      </c>
      <c r="B402" s="8">
        <v>12</v>
      </c>
      <c r="C402" s="22" t="s">
        <v>414</v>
      </c>
      <c r="D402" s="8" t="s">
        <v>3</v>
      </c>
      <c r="E402" s="7"/>
      <c r="F402" s="7">
        <f t="shared" si="22"/>
        <v>0</v>
      </c>
      <c r="G402" s="7">
        <f t="shared" ref="G402:G465" si="26">+F402+E402</f>
        <v>0</v>
      </c>
      <c r="H402" s="7">
        <v>122.10000000000001</v>
      </c>
      <c r="I402" s="15">
        <f t="shared" si="24"/>
        <v>122.10000000000001</v>
      </c>
      <c r="J402" s="4">
        <v>122.10000000000001</v>
      </c>
      <c r="K402" s="5">
        <f t="shared" si="25"/>
        <v>0</v>
      </c>
    </row>
    <row r="403" spans="1:11" ht="24" x14ac:dyDescent="0.15">
      <c r="A403" s="19">
        <v>1030</v>
      </c>
      <c r="B403" s="8">
        <v>12</v>
      </c>
      <c r="C403" s="22" t="s">
        <v>415</v>
      </c>
      <c r="D403" s="8" t="s">
        <v>12</v>
      </c>
      <c r="E403" s="7">
        <v>2.5</v>
      </c>
      <c r="F403" s="7">
        <f t="shared" si="22"/>
        <v>-1.125</v>
      </c>
      <c r="G403" s="7">
        <f t="shared" si="26"/>
        <v>1.375</v>
      </c>
      <c r="H403" s="7">
        <v>3.0250000000000004</v>
      </c>
      <c r="I403" s="15">
        <f t="shared" si="24"/>
        <v>4.4000000000000004</v>
      </c>
      <c r="J403" s="4">
        <v>4.4000000000000004</v>
      </c>
      <c r="K403" s="5">
        <f t="shared" si="25"/>
        <v>0</v>
      </c>
    </row>
    <row r="404" spans="1:11" ht="81" x14ac:dyDescent="0.15">
      <c r="A404" s="19">
        <v>1031</v>
      </c>
      <c r="B404" s="8">
        <v>12</v>
      </c>
      <c r="C404" s="22" t="s">
        <v>416</v>
      </c>
      <c r="D404" s="8" t="s">
        <v>17</v>
      </c>
      <c r="E404" s="7"/>
      <c r="F404" s="7">
        <f t="shared" si="22"/>
        <v>0</v>
      </c>
      <c r="G404" s="7">
        <f t="shared" si="26"/>
        <v>0</v>
      </c>
      <c r="H404" s="7">
        <v>2780.25</v>
      </c>
      <c r="I404" s="15">
        <f t="shared" si="24"/>
        <v>2780.25</v>
      </c>
      <c r="J404" s="4">
        <v>2780.25</v>
      </c>
      <c r="K404" s="5">
        <f t="shared" si="25"/>
        <v>0</v>
      </c>
    </row>
    <row r="405" spans="1:11" ht="81" x14ac:dyDescent="0.15">
      <c r="A405" s="19">
        <v>1032</v>
      </c>
      <c r="B405" s="8">
        <v>12</v>
      </c>
      <c r="C405" s="22" t="s">
        <v>417</v>
      </c>
      <c r="D405" s="8" t="s">
        <v>17</v>
      </c>
      <c r="E405" s="7"/>
      <c r="F405" s="7">
        <f t="shared" si="22"/>
        <v>0</v>
      </c>
      <c r="G405" s="7">
        <f t="shared" si="26"/>
        <v>0</v>
      </c>
      <c r="H405" s="7">
        <v>165</v>
      </c>
      <c r="I405" s="15">
        <f t="shared" si="24"/>
        <v>165</v>
      </c>
      <c r="J405" s="4">
        <v>165</v>
      </c>
      <c r="K405" s="5">
        <f t="shared" si="25"/>
        <v>0</v>
      </c>
    </row>
    <row r="406" spans="1:11" x14ac:dyDescent="0.15">
      <c r="A406" s="19">
        <v>1033</v>
      </c>
      <c r="B406" s="8">
        <v>12</v>
      </c>
      <c r="C406" s="22" t="s">
        <v>418</v>
      </c>
      <c r="D406" s="8" t="s">
        <v>12</v>
      </c>
      <c r="E406" s="7"/>
      <c r="F406" s="7">
        <f t="shared" si="22"/>
        <v>0</v>
      </c>
      <c r="G406" s="7">
        <f t="shared" si="26"/>
        <v>0</v>
      </c>
      <c r="H406" s="7">
        <v>0.55000000000000004</v>
      </c>
      <c r="I406" s="15">
        <f t="shared" si="24"/>
        <v>0.55000000000000004</v>
      </c>
      <c r="J406" s="4">
        <v>0.55000000000000004</v>
      </c>
      <c r="K406" s="5">
        <f t="shared" si="25"/>
        <v>0</v>
      </c>
    </row>
    <row r="407" spans="1:11" ht="104.25" x14ac:dyDescent="0.15">
      <c r="A407" s="19">
        <v>1034</v>
      </c>
      <c r="B407" s="8">
        <v>12</v>
      </c>
      <c r="C407" s="22" t="s">
        <v>419</v>
      </c>
      <c r="D407" s="8" t="s">
        <v>17</v>
      </c>
      <c r="E407" s="7">
        <v>0</v>
      </c>
      <c r="F407" s="7">
        <f t="shared" si="22"/>
        <v>0</v>
      </c>
      <c r="G407" s="7">
        <f t="shared" si="26"/>
        <v>0</v>
      </c>
      <c r="H407" s="7">
        <v>2780.25</v>
      </c>
      <c r="I407" s="15">
        <f t="shared" si="24"/>
        <v>2780.25</v>
      </c>
      <c r="J407" s="4">
        <v>2780.25</v>
      </c>
      <c r="K407" s="5">
        <f t="shared" si="25"/>
        <v>0</v>
      </c>
    </row>
    <row r="408" spans="1:11" ht="46.5" x14ac:dyDescent="0.15">
      <c r="A408" s="19">
        <v>1035</v>
      </c>
      <c r="B408" s="8">
        <v>12</v>
      </c>
      <c r="C408" s="22" t="s">
        <v>420</v>
      </c>
      <c r="D408" s="8" t="s">
        <v>3</v>
      </c>
      <c r="E408" s="7">
        <v>381.5</v>
      </c>
      <c r="F408" s="7">
        <f t="shared" si="22"/>
        <v>-171.67500000000001</v>
      </c>
      <c r="G408" s="7">
        <f t="shared" si="26"/>
        <v>209.82499999999999</v>
      </c>
      <c r="H408" s="7">
        <v>165</v>
      </c>
      <c r="I408" s="15">
        <f t="shared" si="24"/>
        <v>374.82499999999999</v>
      </c>
      <c r="J408" s="4">
        <v>374.82500000000005</v>
      </c>
      <c r="K408" s="5">
        <f t="shared" si="25"/>
        <v>0</v>
      </c>
    </row>
    <row r="409" spans="1:11" x14ac:dyDescent="0.15">
      <c r="A409" s="19">
        <v>1036</v>
      </c>
      <c r="B409" s="8">
        <v>12</v>
      </c>
      <c r="C409" s="22" t="s">
        <v>421</v>
      </c>
      <c r="D409" s="8" t="s">
        <v>12</v>
      </c>
      <c r="E409" s="7">
        <v>3.5</v>
      </c>
      <c r="F409" s="7">
        <f t="shared" si="22"/>
        <v>-1.575</v>
      </c>
      <c r="G409" s="7">
        <f t="shared" si="26"/>
        <v>1.925</v>
      </c>
      <c r="H409" s="7">
        <v>6.6000000000000005</v>
      </c>
      <c r="I409" s="15">
        <f t="shared" si="24"/>
        <v>8.5250000000000004</v>
      </c>
      <c r="J409" s="4">
        <v>8.5250000000000004</v>
      </c>
      <c r="K409" s="5">
        <f t="shared" si="25"/>
        <v>0</v>
      </c>
    </row>
    <row r="410" spans="1:11" ht="58.5" x14ac:dyDescent="0.15">
      <c r="A410" s="19">
        <v>1037</v>
      </c>
      <c r="B410" s="8">
        <v>12</v>
      </c>
      <c r="C410" s="22" t="s">
        <v>422</v>
      </c>
      <c r="D410" s="8" t="s">
        <v>17</v>
      </c>
      <c r="E410" s="7">
        <v>60</v>
      </c>
      <c r="F410" s="7">
        <f t="shared" si="22"/>
        <v>-27</v>
      </c>
      <c r="G410" s="7">
        <f t="shared" si="26"/>
        <v>33</v>
      </c>
      <c r="H410" s="7">
        <v>19.25</v>
      </c>
      <c r="I410" s="15">
        <f t="shared" si="24"/>
        <v>52.25</v>
      </c>
      <c r="J410" s="4">
        <v>52.25</v>
      </c>
      <c r="K410" s="5">
        <f t="shared" si="25"/>
        <v>0</v>
      </c>
    </row>
    <row r="411" spans="1:11" ht="58.5" x14ac:dyDescent="0.15">
      <c r="A411" s="19">
        <v>1038</v>
      </c>
      <c r="B411" s="8">
        <v>12</v>
      </c>
      <c r="C411" s="22" t="s">
        <v>423</v>
      </c>
      <c r="D411" s="8" t="s">
        <v>17</v>
      </c>
      <c r="E411" s="7">
        <v>40</v>
      </c>
      <c r="F411" s="7">
        <f t="shared" si="22"/>
        <v>-18</v>
      </c>
      <c r="G411" s="7">
        <f t="shared" si="26"/>
        <v>22</v>
      </c>
      <c r="H411" s="7">
        <v>19.25</v>
      </c>
      <c r="I411" s="15">
        <f t="shared" si="24"/>
        <v>41.25</v>
      </c>
      <c r="J411" s="4">
        <v>41.25</v>
      </c>
      <c r="K411" s="5">
        <f t="shared" si="25"/>
        <v>0</v>
      </c>
    </row>
    <row r="412" spans="1:11" ht="24" x14ac:dyDescent="0.15">
      <c r="A412" s="19">
        <v>1039</v>
      </c>
      <c r="B412" s="8">
        <v>12</v>
      </c>
      <c r="C412" s="22" t="s">
        <v>424</v>
      </c>
      <c r="D412" s="8" t="s">
        <v>3</v>
      </c>
      <c r="E412" s="7">
        <v>500</v>
      </c>
      <c r="F412" s="7">
        <f t="shared" si="22"/>
        <v>-225</v>
      </c>
      <c r="G412" s="7">
        <f t="shared" si="26"/>
        <v>275</v>
      </c>
      <c r="H412" s="7">
        <v>27.500000000000004</v>
      </c>
      <c r="I412" s="15">
        <f t="shared" si="24"/>
        <v>302.5</v>
      </c>
      <c r="J412" s="4">
        <v>302.5</v>
      </c>
      <c r="K412" s="5">
        <f t="shared" si="25"/>
        <v>0</v>
      </c>
    </row>
    <row r="413" spans="1:11" ht="35.25" x14ac:dyDescent="0.15">
      <c r="A413" s="19">
        <v>1040</v>
      </c>
      <c r="B413" s="8">
        <v>12</v>
      </c>
      <c r="C413" s="22" t="s">
        <v>425</v>
      </c>
      <c r="D413" s="8" t="s">
        <v>3</v>
      </c>
      <c r="E413" s="7">
        <v>1017</v>
      </c>
      <c r="F413" s="7">
        <f t="shared" si="22"/>
        <v>-457.65000000000003</v>
      </c>
      <c r="G413" s="7">
        <f t="shared" si="26"/>
        <v>559.34999999999991</v>
      </c>
      <c r="H413" s="7">
        <v>27.500000000000004</v>
      </c>
      <c r="I413" s="15">
        <f t="shared" si="24"/>
        <v>586.84999999999991</v>
      </c>
      <c r="J413" s="4">
        <v>586.85</v>
      </c>
      <c r="K413" s="5">
        <f t="shared" si="25"/>
        <v>0</v>
      </c>
    </row>
    <row r="414" spans="1:11" ht="24" x14ac:dyDescent="0.15">
      <c r="A414" s="19">
        <v>1041</v>
      </c>
      <c r="B414" s="8">
        <v>12</v>
      </c>
      <c r="C414" s="22" t="s">
        <v>426</v>
      </c>
      <c r="D414" s="8" t="s">
        <v>17</v>
      </c>
      <c r="E414" s="7">
        <v>110</v>
      </c>
      <c r="F414" s="7">
        <f t="shared" si="22"/>
        <v>-49.5</v>
      </c>
      <c r="G414" s="7">
        <f t="shared" si="26"/>
        <v>60.5</v>
      </c>
      <c r="H414" s="7">
        <v>88</v>
      </c>
      <c r="I414" s="15">
        <f t="shared" si="24"/>
        <v>148.5</v>
      </c>
      <c r="J414" s="4">
        <v>148.5</v>
      </c>
      <c r="K414" s="5">
        <f t="shared" si="25"/>
        <v>0</v>
      </c>
    </row>
    <row r="415" spans="1:11" ht="58.5" x14ac:dyDescent="0.15">
      <c r="A415" s="19">
        <v>1042</v>
      </c>
      <c r="B415" s="8">
        <v>12</v>
      </c>
      <c r="C415" s="22" t="s">
        <v>427</v>
      </c>
      <c r="D415" s="8" t="s">
        <v>3</v>
      </c>
      <c r="E415" s="7">
        <v>220</v>
      </c>
      <c r="F415" s="7">
        <f t="shared" si="22"/>
        <v>-99</v>
      </c>
      <c r="G415" s="7">
        <f t="shared" si="26"/>
        <v>121</v>
      </c>
      <c r="H415" s="7">
        <v>27.500000000000004</v>
      </c>
      <c r="I415" s="15">
        <f t="shared" si="24"/>
        <v>148.5</v>
      </c>
      <c r="J415" s="4">
        <v>148.50000000000003</v>
      </c>
      <c r="K415" s="5">
        <f t="shared" si="25"/>
        <v>0</v>
      </c>
    </row>
    <row r="416" spans="1:11" ht="58.5" x14ac:dyDescent="0.15">
      <c r="A416" s="19">
        <v>1043</v>
      </c>
      <c r="B416" s="8">
        <v>12</v>
      </c>
      <c r="C416" s="22" t="s">
        <v>428</v>
      </c>
      <c r="D416" s="8" t="s">
        <v>3</v>
      </c>
      <c r="E416" s="7">
        <v>260</v>
      </c>
      <c r="F416" s="7">
        <f t="shared" si="22"/>
        <v>-117</v>
      </c>
      <c r="G416" s="7">
        <f t="shared" si="26"/>
        <v>143</v>
      </c>
      <c r="H416" s="7">
        <v>27.500000000000004</v>
      </c>
      <c r="I416" s="15">
        <f t="shared" si="24"/>
        <v>170.5</v>
      </c>
      <c r="J416" s="4">
        <v>170.5</v>
      </c>
      <c r="K416" s="5">
        <f t="shared" si="25"/>
        <v>0</v>
      </c>
    </row>
    <row r="417" spans="1:11" ht="58.5" x14ac:dyDescent="0.15">
      <c r="A417" s="19">
        <v>1044</v>
      </c>
      <c r="B417" s="8">
        <v>12</v>
      </c>
      <c r="C417" s="22" t="s">
        <v>429</v>
      </c>
      <c r="D417" s="8" t="s">
        <v>3</v>
      </c>
      <c r="E417" s="7">
        <v>386</v>
      </c>
      <c r="F417" s="7">
        <f t="shared" si="22"/>
        <v>-173.70000000000002</v>
      </c>
      <c r="G417" s="7">
        <f t="shared" si="26"/>
        <v>212.29999999999998</v>
      </c>
      <c r="H417" s="7">
        <v>27.500000000000004</v>
      </c>
      <c r="I417" s="15">
        <f t="shared" si="24"/>
        <v>239.79999999999998</v>
      </c>
      <c r="J417" s="4">
        <v>239.8</v>
      </c>
      <c r="K417" s="5">
        <f t="shared" si="25"/>
        <v>0</v>
      </c>
    </row>
    <row r="418" spans="1:11" x14ac:dyDescent="0.15">
      <c r="A418" s="19">
        <v>1045</v>
      </c>
      <c r="B418" s="8">
        <v>12</v>
      </c>
      <c r="C418" s="22" t="s">
        <v>430</v>
      </c>
      <c r="D418" s="8" t="s">
        <v>12</v>
      </c>
      <c r="E418" s="7">
        <v>18.5</v>
      </c>
      <c r="F418" s="7">
        <f t="shared" si="22"/>
        <v>-8.3250000000000011</v>
      </c>
      <c r="G418" s="7">
        <f t="shared" si="26"/>
        <v>10.174999999999999</v>
      </c>
      <c r="H418" s="7">
        <v>3.8500000000000005</v>
      </c>
      <c r="I418" s="15">
        <f t="shared" si="24"/>
        <v>14.024999999999999</v>
      </c>
      <c r="J418" s="4">
        <v>14.025000000000002</v>
      </c>
      <c r="K418" s="5">
        <f t="shared" si="25"/>
        <v>0</v>
      </c>
    </row>
    <row r="419" spans="1:11" ht="58.5" x14ac:dyDescent="0.15">
      <c r="A419" s="19">
        <v>1046</v>
      </c>
      <c r="B419" s="8">
        <v>12</v>
      </c>
      <c r="C419" s="22" t="s">
        <v>431</v>
      </c>
      <c r="D419" s="8" t="s">
        <v>3</v>
      </c>
      <c r="E419" s="7">
        <v>400</v>
      </c>
      <c r="F419" s="7">
        <f t="shared" si="22"/>
        <v>-180</v>
      </c>
      <c r="G419" s="7">
        <f t="shared" si="26"/>
        <v>220</v>
      </c>
      <c r="H419" s="7">
        <v>27.500000000000004</v>
      </c>
      <c r="I419" s="15">
        <f t="shared" si="24"/>
        <v>247.5</v>
      </c>
      <c r="J419" s="4">
        <v>247.50000000000003</v>
      </c>
      <c r="K419" s="5">
        <f t="shared" si="25"/>
        <v>0</v>
      </c>
    </row>
    <row r="420" spans="1:11" ht="46.5" x14ac:dyDescent="0.15">
      <c r="A420" s="19">
        <v>1047</v>
      </c>
      <c r="B420" s="8">
        <v>12</v>
      </c>
      <c r="C420" s="22" t="s">
        <v>432</v>
      </c>
      <c r="D420" s="8" t="s">
        <v>17</v>
      </c>
      <c r="E420" s="7">
        <v>749</v>
      </c>
      <c r="F420" s="7">
        <f t="shared" si="22"/>
        <v>-337.05</v>
      </c>
      <c r="G420" s="7">
        <f t="shared" si="26"/>
        <v>411.95</v>
      </c>
      <c r="H420" s="7">
        <v>82.5</v>
      </c>
      <c r="I420" s="15">
        <f t="shared" si="24"/>
        <v>494.45</v>
      </c>
      <c r="J420" s="4">
        <v>494.45000000000005</v>
      </c>
      <c r="K420" s="5">
        <f t="shared" si="25"/>
        <v>0</v>
      </c>
    </row>
    <row r="421" spans="1:11" ht="58.5" x14ac:dyDescent="0.15">
      <c r="A421" s="19">
        <v>1048</v>
      </c>
      <c r="B421" s="8">
        <v>12</v>
      </c>
      <c r="C421" s="22" t="s">
        <v>433</v>
      </c>
      <c r="D421" s="8" t="s">
        <v>3</v>
      </c>
      <c r="E421" s="7">
        <v>620</v>
      </c>
      <c r="F421" s="7">
        <f t="shared" si="22"/>
        <v>-279</v>
      </c>
      <c r="G421" s="7">
        <f t="shared" si="26"/>
        <v>341</v>
      </c>
      <c r="H421" s="7">
        <v>27.500000000000004</v>
      </c>
      <c r="I421" s="15">
        <f t="shared" si="24"/>
        <v>368.5</v>
      </c>
      <c r="J421" s="4">
        <v>368.5</v>
      </c>
      <c r="K421" s="5">
        <f t="shared" si="25"/>
        <v>0</v>
      </c>
    </row>
    <row r="422" spans="1:11" ht="58.5" x14ac:dyDescent="0.15">
      <c r="A422" s="19">
        <v>1049</v>
      </c>
      <c r="B422" s="8">
        <v>12</v>
      </c>
      <c r="C422" s="22" t="s">
        <v>434</v>
      </c>
      <c r="D422" s="8" t="s">
        <v>3</v>
      </c>
      <c r="E422" s="7">
        <v>657</v>
      </c>
      <c r="F422" s="7">
        <f t="shared" si="22"/>
        <v>-295.65000000000003</v>
      </c>
      <c r="G422" s="7">
        <f t="shared" si="26"/>
        <v>361.34999999999997</v>
      </c>
      <c r="H422" s="7">
        <v>27.500000000000004</v>
      </c>
      <c r="I422" s="15">
        <f t="shared" si="24"/>
        <v>388.84999999999997</v>
      </c>
      <c r="J422" s="4">
        <v>388.85</v>
      </c>
      <c r="K422" s="5">
        <f t="shared" si="25"/>
        <v>0</v>
      </c>
    </row>
    <row r="423" spans="1:11" ht="24" x14ac:dyDescent="0.15">
      <c r="A423" s="19">
        <v>1050</v>
      </c>
      <c r="B423" s="8">
        <v>12</v>
      </c>
      <c r="C423" s="22" t="s">
        <v>435</v>
      </c>
      <c r="D423" s="8" t="s">
        <v>17</v>
      </c>
      <c r="E423" s="7">
        <v>367.5</v>
      </c>
      <c r="F423" s="7">
        <f t="shared" si="22"/>
        <v>-165.375</v>
      </c>
      <c r="G423" s="7">
        <f t="shared" si="26"/>
        <v>202.125</v>
      </c>
      <c r="H423" s="7">
        <v>82.5</v>
      </c>
      <c r="I423" s="15">
        <f t="shared" si="24"/>
        <v>284.625</v>
      </c>
      <c r="J423" s="4">
        <v>284.625</v>
      </c>
      <c r="K423" s="5">
        <f t="shared" si="25"/>
        <v>0</v>
      </c>
    </row>
    <row r="424" spans="1:11" ht="69.75" x14ac:dyDescent="0.15">
      <c r="A424" s="19">
        <v>1051</v>
      </c>
      <c r="B424" s="8">
        <v>12</v>
      </c>
      <c r="C424" s="22" t="s">
        <v>436</v>
      </c>
      <c r="D424" s="8" t="s">
        <v>3</v>
      </c>
      <c r="E424" s="7">
        <v>322</v>
      </c>
      <c r="F424" s="7">
        <f t="shared" si="22"/>
        <v>-144.9</v>
      </c>
      <c r="G424" s="7">
        <f t="shared" si="26"/>
        <v>177.1</v>
      </c>
      <c r="H424" s="7">
        <v>27.500000000000004</v>
      </c>
      <c r="I424" s="15">
        <f t="shared" si="24"/>
        <v>204.6</v>
      </c>
      <c r="J424" s="4">
        <v>204.60000000000002</v>
      </c>
      <c r="K424" s="5">
        <f t="shared" si="25"/>
        <v>0</v>
      </c>
    </row>
    <row r="425" spans="1:11" ht="69.75" x14ac:dyDescent="0.15">
      <c r="A425" s="19">
        <v>1052</v>
      </c>
      <c r="B425" s="8">
        <v>12</v>
      </c>
      <c r="C425" s="22" t="s">
        <v>437</v>
      </c>
      <c r="D425" s="8" t="s">
        <v>3</v>
      </c>
      <c r="E425" s="7">
        <v>360</v>
      </c>
      <c r="F425" s="7">
        <f t="shared" si="22"/>
        <v>-162</v>
      </c>
      <c r="G425" s="7">
        <f t="shared" si="26"/>
        <v>198</v>
      </c>
      <c r="H425" s="7">
        <v>27.500000000000004</v>
      </c>
      <c r="I425" s="15">
        <f t="shared" si="24"/>
        <v>225.5</v>
      </c>
      <c r="J425" s="4">
        <v>225.50000000000003</v>
      </c>
      <c r="K425" s="5">
        <f t="shared" si="25"/>
        <v>0</v>
      </c>
    </row>
    <row r="426" spans="1:11" ht="58.5" x14ac:dyDescent="0.15">
      <c r="A426" s="19">
        <v>1053</v>
      </c>
      <c r="B426" s="8">
        <v>12</v>
      </c>
      <c r="C426" s="22" t="s">
        <v>438</v>
      </c>
      <c r="D426" s="8" t="s">
        <v>3</v>
      </c>
      <c r="E426" s="7">
        <v>1800</v>
      </c>
      <c r="F426" s="7">
        <f t="shared" si="22"/>
        <v>-810</v>
      </c>
      <c r="G426" s="7">
        <f t="shared" si="26"/>
        <v>990</v>
      </c>
      <c r="H426" s="7">
        <v>27.500000000000004</v>
      </c>
      <c r="I426" s="15">
        <f t="shared" si="24"/>
        <v>1017.5</v>
      </c>
      <c r="J426" s="4">
        <v>1017.5000000000001</v>
      </c>
      <c r="K426" s="5">
        <f t="shared" si="25"/>
        <v>0</v>
      </c>
    </row>
    <row r="427" spans="1:11" ht="69.75" x14ac:dyDescent="0.15">
      <c r="A427" s="19">
        <v>1054</v>
      </c>
      <c r="B427" s="8">
        <v>12</v>
      </c>
      <c r="C427" s="22" t="s">
        <v>439</v>
      </c>
      <c r="D427" s="8" t="s">
        <v>3</v>
      </c>
      <c r="E427" s="7">
        <v>400</v>
      </c>
      <c r="F427" s="7">
        <f t="shared" si="22"/>
        <v>-180</v>
      </c>
      <c r="G427" s="7">
        <f t="shared" si="26"/>
        <v>220</v>
      </c>
      <c r="H427" s="7">
        <v>27.500000000000004</v>
      </c>
      <c r="I427" s="15">
        <f t="shared" si="24"/>
        <v>247.5</v>
      </c>
      <c r="J427" s="4">
        <v>247.50000000000003</v>
      </c>
      <c r="K427" s="5">
        <f t="shared" si="25"/>
        <v>0</v>
      </c>
    </row>
    <row r="428" spans="1:11" ht="58.5" x14ac:dyDescent="0.15">
      <c r="A428" s="19">
        <v>1055</v>
      </c>
      <c r="B428" s="8">
        <v>12</v>
      </c>
      <c r="C428" s="22" t="s">
        <v>440</v>
      </c>
      <c r="D428" s="8" t="s">
        <v>3</v>
      </c>
      <c r="E428" s="7">
        <v>1005</v>
      </c>
      <c r="F428" s="7">
        <f t="shared" si="22"/>
        <v>-452.25</v>
      </c>
      <c r="G428" s="7">
        <f t="shared" si="26"/>
        <v>552.75</v>
      </c>
      <c r="H428" s="7">
        <v>27.500000000000004</v>
      </c>
      <c r="I428" s="15">
        <f t="shared" si="24"/>
        <v>580.25</v>
      </c>
      <c r="J428" s="4">
        <v>580.25</v>
      </c>
      <c r="K428" s="5">
        <f t="shared" si="25"/>
        <v>0</v>
      </c>
    </row>
    <row r="429" spans="1:11" ht="58.5" x14ac:dyDescent="0.15">
      <c r="A429" s="19">
        <v>1056</v>
      </c>
      <c r="B429" s="8">
        <v>12</v>
      </c>
      <c r="C429" s="22" t="s">
        <v>441</v>
      </c>
      <c r="D429" s="8" t="s">
        <v>3</v>
      </c>
      <c r="E429" s="7">
        <v>1662</v>
      </c>
      <c r="F429" s="7">
        <f t="shared" si="22"/>
        <v>-747.9</v>
      </c>
      <c r="G429" s="7">
        <f t="shared" si="26"/>
        <v>914.1</v>
      </c>
      <c r="H429" s="7">
        <v>27.500000000000004</v>
      </c>
      <c r="I429" s="15">
        <f t="shared" si="24"/>
        <v>941.6</v>
      </c>
      <c r="J429" s="4">
        <v>941.6</v>
      </c>
      <c r="K429" s="5">
        <f t="shared" si="25"/>
        <v>0</v>
      </c>
    </row>
    <row r="430" spans="1:11" ht="58.5" x14ac:dyDescent="0.15">
      <c r="A430" s="19">
        <v>1057</v>
      </c>
      <c r="B430" s="8">
        <v>12</v>
      </c>
      <c r="C430" s="22" t="s">
        <v>442</v>
      </c>
      <c r="D430" s="8" t="s">
        <v>3</v>
      </c>
      <c r="E430" s="7">
        <v>1827</v>
      </c>
      <c r="F430" s="7">
        <f t="shared" si="22"/>
        <v>-822.15</v>
      </c>
      <c r="G430" s="7">
        <f t="shared" si="26"/>
        <v>1004.85</v>
      </c>
      <c r="H430" s="7">
        <v>27.500000000000004</v>
      </c>
      <c r="I430" s="15">
        <f t="shared" si="24"/>
        <v>1032.3500000000001</v>
      </c>
      <c r="J430" s="4">
        <v>1032.3500000000001</v>
      </c>
      <c r="K430" s="5">
        <f t="shared" si="25"/>
        <v>0</v>
      </c>
    </row>
    <row r="431" spans="1:11" ht="46.5" x14ac:dyDescent="0.15">
      <c r="A431" s="19">
        <v>1058</v>
      </c>
      <c r="B431" s="8">
        <v>12</v>
      </c>
      <c r="C431" s="22" t="s">
        <v>443</v>
      </c>
      <c r="D431" s="8" t="s">
        <v>3</v>
      </c>
      <c r="E431" s="7">
        <v>1923</v>
      </c>
      <c r="F431" s="7">
        <f t="shared" si="22"/>
        <v>-865.35</v>
      </c>
      <c r="G431" s="7">
        <f t="shared" si="26"/>
        <v>1057.6500000000001</v>
      </c>
      <c r="H431" s="7">
        <v>27.500000000000004</v>
      </c>
      <c r="I431" s="15">
        <f t="shared" si="24"/>
        <v>1085.1500000000001</v>
      </c>
      <c r="J431" s="4">
        <v>1085.1500000000001</v>
      </c>
      <c r="K431" s="5">
        <f t="shared" si="25"/>
        <v>0</v>
      </c>
    </row>
    <row r="432" spans="1:11" ht="58.5" x14ac:dyDescent="0.15">
      <c r="A432" s="19">
        <v>1059</v>
      </c>
      <c r="B432" s="8">
        <v>12</v>
      </c>
      <c r="C432" s="22" t="s">
        <v>444</v>
      </c>
      <c r="D432" s="8" t="s">
        <v>3</v>
      </c>
      <c r="E432" s="7">
        <v>1572</v>
      </c>
      <c r="F432" s="7">
        <f t="shared" si="22"/>
        <v>-707.4</v>
      </c>
      <c r="G432" s="7">
        <f t="shared" si="26"/>
        <v>864.6</v>
      </c>
      <c r="H432" s="7">
        <v>27.500000000000004</v>
      </c>
      <c r="I432" s="15">
        <f t="shared" si="24"/>
        <v>892.1</v>
      </c>
      <c r="J432" s="4">
        <v>892.1</v>
      </c>
      <c r="K432" s="5">
        <f t="shared" si="25"/>
        <v>0</v>
      </c>
    </row>
    <row r="433" spans="1:11" ht="58.5" x14ac:dyDescent="0.15">
      <c r="A433" s="19">
        <v>1060</v>
      </c>
      <c r="B433" s="8">
        <v>12</v>
      </c>
      <c r="C433" s="22" t="s">
        <v>445</v>
      </c>
      <c r="D433" s="8" t="s">
        <v>3</v>
      </c>
      <c r="E433" s="7">
        <v>1353</v>
      </c>
      <c r="F433" s="7">
        <f t="shared" si="22"/>
        <v>-608.85</v>
      </c>
      <c r="G433" s="7">
        <f t="shared" si="26"/>
        <v>744.15</v>
      </c>
      <c r="H433" s="7">
        <v>27.500000000000004</v>
      </c>
      <c r="I433" s="15">
        <f t="shared" si="24"/>
        <v>771.65</v>
      </c>
      <c r="J433" s="4">
        <v>771.65000000000009</v>
      </c>
      <c r="K433" s="5">
        <f t="shared" si="25"/>
        <v>0</v>
      </c>
    </row>
    <row r="434" spans="1:11" ht="46.5" x14ac:dyDescent="0.15">
      <c r="A434" s="19">
        <v>1061</v>
      </c>
      <c r="B434" s="8">
        <v>12</v>
      </c>
      <c r="C434" s="22" t="s">
        <v>446</v>
      </c>
      <c r="D434" s="8" t="s">
        <v>3</v>
      </c>
      <c r="E434" s="7">
        <v>2122</v>
      </c>
      <c r="F434" s="7">
        <f t="shared" si="22"/>
        <v>-954.9</v>
      </c>
      <c r="G434" s="7">
        <f t="shared" si="26"/>
        <v>1167.0999999999999</v>
      </c>
      <c r="H434" s="7">
        <v>27.500000000000004</v>
      </c>
      <c r="I434" s="15">
        <f t="shared" si="24"/>
        <v>1194.5999999999999</v>
      </c>
      <c r="J434" s="4">
        <v>1194.6000000000001</v>
      </c>
      <c r="K434" s="5">
        <f t="shared" si="25"/>
        <v>0</v>
      </c>
    </row>
    <row r="435" spans="1:11" ht="46.5" x14ac:dyDescent="0.15">
      <c r="A435" s="19">
        <v>1062</v>
      </c>
      <c r="B435" s="8">
        <v>12</v>
      </c>
      <c r="C435" s="22" t="s">
        <v>447</v>
      </c>
      <c r="D435" s="8" t="s">
        <v>3</v>
      </c>
      <c r="E435" s="7">
        <v>2299</v>
      </c>
      <c r="F435" s="7">
        <f t="shared" si="22"/>
        <v>-1034.55</v>
      </c>
      <c r="G435" s="7">
        <f t="shared" si="26"/>
        <v>1264.45</v>
      </c>
      <c r="H435" s="7">
        <v>27.500000000000004</v>
      </c>
      <c r="I435" s="15">
        <f t="shared" si="24"/>
        <v>1291.95</v>
      </c>
      <c r="J435" s="4">
        <v>1291.95</v>
      </c>
      <c r="K435" s="5">
        <f t="shared" si="25"/>
        <v>0</v>
      </c>
    </row>
    <row r="436" spans="1:11" ht="58.5" x14ac:dyDescent="0.15">
      <c r="A436" s="19">
        <v>1063</v>
      </c>
      <c r="B436" s="8">
        <v>12</v>
      </c>
      <c r="C436" s="22" t="s">
        <v>448</v>
      </c>
      <c r="D436" s="8" t="s">
        <v>3</v>
      </c>
      <c r="E436" s="7">
        <v>3392</v>
      </c>
      <c r="F436" s="7">
        <f t="shared" si="22"/>
        <v>-1526.4</v>
      </c>
      <c r="G436" s="7">
        <f t="shared" si="26"/>
        <v>1865.6</v>
      </c>
      <c r="H436" s="7">
        <v>27.500000000000004</v>
      </c>
      <c r="I436" s="15">
        <f t="shared" si="24"/>
        <v>1893.1</v>
      </c>
      <c r="J436" s="4">
        <v>1893.1000000000001</v>
      </c>
      <c r="K436" s="5">
        <f t="shared" si="25"/>
        <v>0</v>
      </c>
    </row>
    <row r="437" spans="1:11" ht="58.5" x14ac:dyDescent="0.15">
      <c r="A437" s="19">
        <v>1064</v>
      </c>
      <c r="B437" s="8">
        <v>12</v>
      </c>
      <c r="C437" s="22" t="s">
        <v>449</v>
      </c>
      <c r="D437" s="8" t="s">
        <v>3</v>
      </c>
      <c r="E437" s="7">
        <v>3050</v>
      </c>
      <c r="F437" s="7">
        <f t="shared" si="22"/>
        <v>-1372.5</v>
      </c>
      <c r="G437" s="7">
        <f t="shared" si="26"/>
        <v>1677.5</v>
      </c>
      <c r="H437" s="7">
        <v>27.500000000000004</v>
      </c>
      <c r="I437" s="15">
        <f t="shared" si="24"/>
        <v>1705</v>
      </c>
      <c r="J437" s="4">
        <v>1705.0000000000002</v>
      </c>
      <c r="K437" s="5">
        <f t="shared" si="25"/>
        <v>0</v>
      </c>
    </row>
    <row r="438" spans="1:11" ht="58.5" x14ac:dyDescent="0.15">
      <c r="A438" s="19">
        <v>1065</v>
      </c>
      <c r="B438" s="8">
        <v>12</v>
      </c>
      <c r="C438" s="22" t="s">
        <v>450</v>
      </c>
      <c r="D438" s="8" t="s">
        <v>3</v>
      </c>
      <c r="E438" s="7">
        <v>3942</v>
      </c>
      <c r="F438" s="7">
        <f t="shared" si="22"/>
        <v>-1773.9</v>
      </c>
      <c r="G438" s="7">
        <f t="shared" si="26"/>
        <v>2168.1</v>
      </c>
      <c r="H438" s="7">
        <v>27.500000000000004</v>
      </c>
      <c r="I438" s="15">
        <f t="shared" si="24"/>
        <v>2195.6</v>
      </c>
      <c r="J438" s="4">
        <v>2195.6000000000004</v>
      </c>
      <c r="K438" s="5">
        <f t="shared" si="25"/>
        <v>0</v>
      </c>
    </row>
    <row r="439" spans="1:11" ht="46.5" x14ac:dyDescent="0.15">
      <c r="A439" s="19">
        <v>1066</v>
      </c>
      <c r="B439" s="8">
        <v>12</v>
      </c>
      <c r="C439" s="22" t="s">
        <v>451</v>
      </c>
      <c r="D439" s="8" t="s">
        <v>3</v>
      </c>
      <c r="E439" s="7">
        <v>4144</v>
      </c>
      <c r="F439" s="7">
        <f t="shared" ref="F439:F501" si="27">-E439*0.45</f>
        <v>-1864.8</v>
      </c>
      <c r="G439" s="7">
        <f t="shared" si="26"/>
        <v>2279.1999999999998</v>
      </c>
      <c r="H439" s="7">
        <v>27.500000000000004</v>
      </c>
      <c r="I439" s="15">
        <f t="shared" si="24"/>
        <v>2306.6999999999998</v>
      </c>
      <c r="J439" s="4">
        <v>2306.7000000000003</v>
      </c>
      <c r="K439" s="5">
        <f t="shared" si="25"/>
        <v>0</v>
      </c>
    </row>
    <row r="440" spans="1:11" ht="58.5" x14ac:dyDescent="0.15">
      <c r="A440" s="19">
        <v>1067</v>
      </c>
      <c r="B440" s="8">
        <v>12</v>
      </c>
      <c r="C440" s="22" t="s">
        <v>452</v>
      </c>
      <c r="D440" s="8" t="s">
        <v>3</v>
      </c>
      <c r="E440" s="7">
        <v>1671</v>
      </c>
      <c r="F440" s="7">
        <f t="shared" si="27"/>
        <v>-751.95</v>
      </c>
      <c r="G440" s="7">
        <f t="shared" si="26"/>
        <v>919.05</v>
      </c>
      <c r="H440" s="7">
        <v>27.500000000000004</v>
      </c>
      <c r="I440" s="15">
        <f t="shared" si="24"/>
        <v>946.55</v>
      </c>
      <c r="J440" s="4">
        <v>946.55000000000007</v>
      </c>
      <c r="K440" s="5">
        <f t="shared" si="25"/>
        <v>0</v>
      </c>
    </row>
    <row r="441" spans="1:11" ht="58.5" x14ac:dyDescent="0.15">
      <c r="A441" s="19">
        <v>1068</v>
      </c>
      <c r="B441" s="8">
        <v>12</v>
      </c>
      <c r="C441" s="22" t="s">
        <v>453</v>
      </c>
      <c r="D441" s="8" t="s">
        <v>3</v>
      </c>
      <c r="E441" s="7">
        <v>2352</v>
      </c>
      <c r="F441" s="7">
        <f t="shared" si="27"/>
        <v>-1058.4000000000001</v>
      </c>
      <c r="G441" s="7">
        <f t="shared" si="26"/>
        <v>1293.5999999999999</v>
      </c>
      <c r="H441" s="7">
        <v>27.500000000000004</v>
      </c>
      <c r="I441" s="15">
        <f t="shared" si="24"/>
        <v>1321.1</v>
      </c>
      <c r="J441" s="4">
        <v>1321.1000000000001</v>
      </c>
      <c r="K441" s="5">
        <f t="shared" si="25"/>
        <v>0</v>
      </c>
    </row>
    <row r="442" spans="1:11" ht="24" x14ac:dyDescent="0.15">
      <c r="A442" s="19">
        <v>1069</v>
      </c>
      <c r="B442" s="8">
        <v>12</v>
      </c>
      <c r="C442" s="22" t="s">
        <v>454</v>
      </c>
      <c r="D442" s="8" t="s">
        <v>3</v>
      </c>
      <c r="E442" s="7">
        <v>3528</v>
      </c>
      <c r="F442" s="7">
        <f t="shared" si="27"/>
        <v>-1587.6000000000001</v>
      </c>
      <c r="G442" s="7">
        <f t="shared" si="26"/>
        <v>1940.3999999999999</v>
      </c>
      <c r="H442" s="7">
        <v>27.500000000000004</v>
      </c>
      <c r="I442" s="15">
        <f t="shared" si="24"/>
        <v>1967.8999999999999</v>
      </c>
      <c r="J442" s="4">
        <v>1967.9</v>
      </c>
      <c r="K442" s="5">
        <f t="shared" si="25"/>
        <v>0</v>
      </c>
    </row>
    <row r="443" spans="1:11" ht="24" x14ac:dyDescent="0.15">
      <c r="A443" s="19">
        <v>1070</v>
      </c>
      <c r="B443" s="8">
        <v>12</v>
      </c>
      <c r="C443" s="22" t="s">
        <v>455</v>
      </c>
      <c r="D443" s="8" t="s">
        <v>3</v>
      </c>
      <c r="E443" s="7">
        <v>3928</v>
      </c>
      <c r="F443" s="7">
        <f t="shared" si="27"/>
        <v>-1767.6000000000001</v>
      </c>
      <c r="G443" s="7">
        <f t="shared" si="26"/>
        <v>2160.3999999999996</v>
      </c>
      <c r="H443" s="7">
        <v>27.500000000000004</v>
      </c>
      <c r="I443" s="15">
        <f t="shared" si="24"/>
        <v>2187.8999999999996</v>
      </c>
      <c r="J443" s="4">
        <v>2187.9</v>
      </c>
      <c r="K443" s="5">
        <f t="shared" si="25"/>
        <v>0</v>
      </c>
    </row>
    <row r="444" spans="1:11" ht="24" x14ac:dyDescent="0.15">
      <c r="A444" s="19">
        <v>1071</v>
      </c>
      <c r="B444" s="8">
        <v>12</v>
      </c>
      <c r="C444" s="22" t="s">
        <v>456</v>
      </c>
      <c r="D444" s="8" t="s">
        <v>3</v>
      </c>
      <c r="E444" s="7">
        <v>4312</v>
      </c>
      <c r="F444" s="7">
        <f t="shared" si="27"/>
        <v>-1940.4</v>
      </c>
      <c r="G444" s="7">
        <f t="shared" si="26"/>
        <v>2371.6</v>
      </c>
      <c r="H444" s="7">
        <v>27.500000000000004</v>
      </c>
      <c r="I444" s="15">
        <f t="shared" si="24"/>
        <v>2399.1</v>
      </c>
      <c r="J444" s="4">
        <v>2399.1000000000004</v>
      </c>
      <c r="K444" s="5">
        <f t="shared" si="25"/>
        <v>0</v>
      </c>
    </row>
    <row r="445" spans="1:11" ht="24" x14ac:dyDescent="0.15">
      <c r="A445" s="19">
        <v>1072</v>
      </c>
      <c r="B445" s="8">
        <v>12</v>
      </c>
      <c r="C445" s="22" t="s">
        <v>457</v>
      </c>
      <c r="D445" s="8" t="s">
        <v>3</v>
      </c>
      <c r="E445" s="7">
        <v>4712</v>
      </c>
      <c r="F445" s="7">
        <f t="shared" si="27"/>
        <v>-2120.4</v>
      </c>
      <c r="G445" s="7">
        <f t="shared" si="26"/>
        <v>2591.6</v>
      </c>
      <c r="H445" s="7">
        <v>27.500000000000004</v>
      </c>
      <c r="I445" s="15">
        <f t="shared" si="24"/>
        <v>2619.1</v>
      </c>
      <c r="J445" s="4">
        <v>2619.1000000000004</v>
      </c>
      <c r="K445" s="5">
        <f t="shared" si="25"/>
        <v>0</v>
      </c>
    </row>
    <row r="446" spans="1:11" ht="24" x14ac:dyDescent="0.15">
      <c r="A446" s="19">
        <v>1073</v>
      </c>
      <c r="B446" s="8">
        <v>12</v>
      </c>
      <c r="C446" s="22" t="s">
        <v>458</v>
      </c>
      <c r="D446" s="8" t="s">
        <v>3</v>
      </c>
      <c r="E446" s="7">
        <v>3333</v>
      </c>
      <c r="F446" s="7">
        <f t="shared" si="27"/>
        <v>-1499.8500000000001</v>
      </c>
      <c r="G446" s="7">
        <f t="shared" si="26"/>
        <v>1833.1499999999999</v>
      </c>
      <c r="H446" s="7">
        <v>27.500000000000004</v>
      </c>
      <c r="I446" s="15">
        <f t="shared" si="24"/>
        <v>1860.6499999999999</v>
      </c>
      <c r="J446" s="4">
        <v>1860.65</v>
      </c>
      <c r="K446" s="5">
        <f t="shared" si="25"/>
        <v>0</v>
      </c>
    </row>
    <row r="447" spans="1:11" ht="24" x14ac:dyDescent="0.15">
      <c r="A447" s="19">
        <v>1074</v>
      </c>
      <c r="B447" s="8">
        <v>12</v>
      </c>
      <c r="C447" s="22" t="s">
        <v>459</v>
      </c>
      <c r="D447" s="8" t="s">
        <v>3</v>
      </c>
      <c r="E447" s="7">
        <v>3785</v>
      </c>
      <c r="F447" s="7">
        <f t="shared" si="27"/>
        <v>-1703.25</v>
      </c>
      <c r="G447" s="7">
        <f t="shared" si="26"/>
        <v>2081.75</v>
      </c>
      <c r="H447" s="7">
        <v>27.500000000000004</v>
      </c>
      <c r="I447" s="15">
        <f t="shared" si="24"/>
        <v>2109.25</v>
      </c>
      <c r="J447" s="4">
        <v>2109.25</v>
      </c>
      <c r="K447" s="5">
        <f t="shared" si="25"/>
        <v>0</v>
      </c>
    </row>
    <row r="448" spans="1:11" ht="24" x14ac:dyDescent="0.15">
      <c r="A448" s="19">
        <v>1075</v>
      </c>
      <c r="B448" s="8">
        <v>12</v>
      </c>
      <c r="C448" s="22" t="s">
        <v>460</v>
      </c>
      <c r="D448" s="8" t="s">
        <v>3</v>
      </c>
      <c r="E448" s="7">
        <v>2453</v>
      </c>
      <c r="F448" s="7">
        <f t="shared" si="27"/>
        <v>-1103.8500000000001</v>
      </c>
      <c r="G448" s="7">
        <f t="shared" si="26"/>
        <v>1349.1499999999999</v>
      </c>
      <c r="H448" s="7">
        <v>27.500000000000004</v>
      </c>
      <c r="I448" s="15">
        <f t="shared" si="24"/>
        <v>1376.6499999999999</v>
      </c>
      <c r="J448" s="4">
        <v>1376.65</v>
      </c>
      <c r="K448" s="5">
        <f t="shared" si="25"/>
        <v>0</v>
      </c>
    </row>
    <row r="449" spans="1:11" ht="24" x14ac:dyDescent="0.15">
      <c r="A449" s="19">
        <v>1076</v>
      </c>
      <c r="B449" s="8">
        <v>12</v>
      </c>
      <c r="C449" s="22" t="s">
        <v>461</v>
      </c>
      <c r="D449" s="8" t="s">
        <v>3</v>
      </c>
      <c r="E449" s="7">
        <v>2873</v>
      </c>
      <c r="F449" s="7">
        <f t="shared" si="27"/>
        <v>-1292.8500000000001</v>
      </c>
      <c r="G449" s="7">
        <f t="shared" si="26"/>
        <v>1580.1499999999999</v>
      </c>
      <c r="H449" s="7">
        <v>27.500000000000004</v>
      </c>
      <c r="I449" s="15">
        <f t="shared" si="24"/>
        <v>1607.6499999999999</v>
      </c>
      <c r="J449" s="4">
        <v>1607.65</v>
      </c>
      <c r="K449" s="5">
        <f t="shared" si="25"/>
        <v>0</v>
      </c>
    </row>
    <row r="450" spans="1:11" ht="24" x14ac:dyDescent="0.15">
      <c r="A450" s="19">
        <v>1077</v>
      </c>
      <c r="B450" s="8">
        <v>12</v>
      </c>
      <c r="C450" s="22" t="s">
        <v>462</v>
      </c>
      <c r="D450" s="8" t="s">
        <v>3</v>
      </c>
      <c r="E450" s="7">
        <v>3255</v>
      </c>
      <c r="F450" s="7">
        <f t="shared" si="27"/>
        <v>-1464.75</v>
      </c>
      <c r="G450" s="7">
        <f t="shared" si="26"/>
        <v>1790.25</v>
      </c>
      <c r="H450" s="7">
        <v>27.500000000000004</v>
      </c>
      <c r="I450" s="15">
        <f t="shared" si="24"/>
        <v>1817.75</v>
      </c>
      <c r="J450" s="4">
        <v>1817.7500000000002</v>
      </c>
      <c r="K450" s="5">
        <f t="shared" si="25"/>
        <v>0</v>
      </c>
    </row>
    <row r="451" spans="1:11" ht="35.25" x14ac:dyDescent="0.15">
      <c r="A451" s="19">
        <v>1078</v>
      </c>
      <c r="B451" s="8">
        <v>12</v>
      </c>
      <c r="C451" s="22" t="s">
        <v>463</v>
      </c>
      <c r="D451" s="8" t="s">
        <v>3</v>
      </c>
      <c r="E451" s="7">
        <v>92</v>
      </c>
      <c r="F451" s="7">
        <f t="shared" si="27"/>
        <v>-41.4</v>
      </c>
      <c r="G451" s="7">
        <f t="shared" si="26"/>
        <v>50.6</v>
      </c>
      <c r="H451" s="7">
        <v>27.500000000000004</v>
      </c>
      <c r="I451" s="15">
        <f t="shared" ref="I451:I501" si="28">+H451+G451</f>
        <v>78.100000000000009</v>
      </c>
      <c r="J451" s="4">
        <v>78.100000000000009</v>
      </c>
      <c r="K451" s="5">
        <f t="shared" ref="K451:K501" si="29">+J451-I451</f>
        <v>0</v>
      </c>
    </row>
    <row r="452" spans="1:11" ht="35.25" x14ac:dyDescent="0.15">
      <c r="A452" s="19">
        <v>1079</v>
      </c>
      <c r="B452" s="8">
        <v>12</v>
      </c>
      <c r="C452" s="22" t="s">
        <v>464</v>
      </c>
      <c r="D452" s="8" t="s">
        <v>3</v>
      </c>
      <c r="E452" s="7">
        <v>3675</v>
      </c>
      <c r="F452" s="7">
        <f t="shared" si="27"/>
        <v>-1653.75</v>
      </c>
      <c r="G452" s="7">
        <f t="shared" si="26"/>
        <v>2021.25</v>
      </c>
      <c r="H452" s="7">
        <v>27.500000000000004</v>
      </c>
      <c r="I452" s="15">
        <f t="shared" si="28"/>
        <v>2048.75</v>
      </c>
      <c r="J452" s="4">
        <v>2048.7500000000005</v>
      </c>
      <c r="K452" s="5">
        <f t="shared" si="29"/>
        <v>0</v>
      </c>
    </row>
    <row r="453" spans="1:11" ht="35.25" x14ac:dyDescent="0.15">
      <c r="A453" s="19">
        <v>1080</v>
      </c>
      <c r="B453" s="8">
        <v>12</v>
      </c>
      <c r="C453" s="22" t="s">
        <v>465</v>
      </c>
      <c r="D453" s="8" t="s">
        <v>3</v>
      </c>
      <c r="E453" s="7">
        <v>3529</v>
      </c>
      <c r="F453" s="7">
        <f t="shared" si="27"/>
        <v>-1588.05</v>
      </c>
      <c r="G453" s="7">
        <f t="shared" si="26"/>
        <v>1940.95</v>
      </c>
      <c r="H453" s="7">
        <v>27.500000000000004</v>
      </c>
      <c r="I453" s="15">
        <f t="shared" si="28"/>
        <v>1968.45</v>
      </c>
      <c r="J453" s="4">
        <v>1968.45</v>
      </c>
      <c r="K453" s="5">
        <f t="shared" si="29"/>
        <v>0</v>
      </c>
    </row>
    <row r="454" spans="1:11" ht="46.5" x14ac:dyDescent="0.15">
      <c r="A454" s="19">
        <v>1081</v>
      </c>
      <c r="B454" s="8">
        <v>12</v>
      </c>
      <c r="C454" s="22" t="s">
        <v>466</v>
      </c>
      <c r="D454" s="8" t="s">
        <v>3</v>
      </c>
      <c r="E454" s="7">
        <v>3935</v>
      </c>
      <c r="F454" s="7">
        <f t="shared" si="27"/>
        <v>-1770.75</v>
      </c>
      <c r="G454" s="7">
        <f t="shared" si="26"/>
        <v>2164.25</v>
      </c>
      <c r="H454" s="7">
        <v>27.500000000000004</v>
      </c>
      <c r="I454" s="15">
        <f t="shared" si="28"/>
        <v>2191.75</v>
      </c>
      <c r="J454" s="4">
        <v>2191.75</v>
      </c>
      <c r="K454" s="5">
        <f t="shared" si="29"/>
        <v>0</v>
      </c>
    </row>
    <row r="455" spans="1:11" ht="35.25" x14ac:dyDescent="0.15">
      <c r="A455" s="19">
        <v>1082</v>
      </c>
      <c r="B455" s="8">
        <v>12</v>
      </c>
      <c r="C455" s="22" t="s">
        <v>467</v>
      </c>
      <c r="D455" s="8" t="s">
        <v>3</v>
      </c>
      <c r="E455" s="7">
        <v>6350</v>
      </c>
      <c r="F455" s="7">
        <f t="shared" si="27"/>
        <v>-2857.5</v>
      </c>
      <c r="G455" s="7">
        <f t="shared" si="26"/>
        <v>3492.5</v>
      </c>
      <c r="H455" s="7">
        <v>27.500000000000004</v>
      </c>
      <c r="I455" s="15">
        <f t="shared" si="28"/>
        <v>3520</v>
      </c>
      <c r="J455" s="4">
        <v>3520.0000000000005</v>
      </c>
      <c r="K455" s="5">
        <f t="shared" si="29"/>
        <v>0</v>
      </c>
    </row>
    <row r="456" spans="1:11" ht="46.5" x14ac:dyDescent="0.15">
      <c r="A456" s="19">
        <v>1083</v>
      </c>
      <c r="B456" s="8">
        <v>12</v>
      </c>
      <c r="C456" s="22" t="s">
        <v>468</v>
      </c>
      <c r="D456" s="8" t="s">
        <v>3</v>
      </c>
      <c r="E456" s="7">
        <v>6755</v>
      </c>
      <c r="F456" s="7">
        <f t="shared" si="27"/>
        <v>-3039.75</v>
      </c>
      <c r="G456" s="7">
        <f t="shared" si="26"/>
        <v>3715.25</v>
      </c>
      <c r="H456" s="7">
        <v>27.500000000000004</v>
      </c>
      <c r="I456" s="15">
        <f t="shared" si="28"/>
        <v>3742.75</v>
      </c>
      <c r="J456" s="4">
        <v>3742.7500000000005</v>
      </c>
      <c r="K456" s="5">
        <f t="shared" si="29"/>
        <v>0</v>
      </c>
    </row>
    <row r="457" spans="1:11" x14ac:dyDescent="0.15">
      <c r="A457" s="19">
        <v>1084</v>
      </c>
      <c r="B457" s="8">
        <v>12</v>
      </c>
      <c r="C457" s="22" t="s">
        <v>469</v>
      </c>
      <c r="D457" s="8" t="s">
        <v>3</v>
      </c>
      <c r="E457" s="7">
        <v>1704</v>
      </c>
      <c r="F457" s="7">
        <f t="shared" si="27"/>
        <v>-766.80000000000007</v>
      </c>
      <c r="G457" s="7">
        <f t="shared" si="26"/>
        <v>937.19999999999993</v>
      </c>
      <c r="H457" s="7">
        <v>27.500000000000004</v>
      </c>
      <c r="I457" s="15">
        <f t="shared" si="28"/>
        <v>964.69999999999993</v>
      </c>
      <c r="J457" s="4">
        <v>964.7</v>
      </c>
      <c r="K457" s="5">
        <f t="shared" si="29"/>
        <v>0</v>
      </c>
    </row>
    <row r="458" spans="1:11" ht="24" x14ac:dyDescent="0.15">
      <c r="A458" s="19">
        <v>1085</v>
      </c>
      <c r="B458" s="8">
        <v>12</v>
      </c>
      <c r="C458" s="22" t="s">
        <v>470</v>
      </c>
      <c r="D458" s="8" t="s">
        <v>3</v>
      </c>
      <c r="E458" s="7">
        <v>1333</v>
      </c>
      <c r="F458" s="7">
        <f t="shared" si="27"/>
        <v>-599.85</v>
      </c>
      <c r="G458" s="7">
        <f t="shared" si="26"/>
        <v>733.15</v>
      </c>
      <c r="H458" s="7">
        <v>27.500000000000004</v>
      </c>
      <c r="I458" s="15">
        <f t="shared" si="28"/>
        <v>760.65</v>
      </c>
      <c r="J458" s="4">
        <v>760.65000000000009</v>
      </c>
      <c r="K458" s="5">
        <f t="shared" si="29"/>
        <v>0</v>
      </c>
    </row>
    <row r="459" spans="1:11" ht="35.25" x14ac:dyDescent="0.15">
      <c r="A459" s="19">
        <v>1086</v>
      </c>
      <c r="B459" s="8">
        <v>12</v>
      </c>
      <c r="C459" s="22" t="s">
        <v>471</v>
      </c>
      <c r="D459" s="8" t="s">
        <v>3</v>
      </c>
      <c r="E459" s="7">
        <v>0</v>
      </c>
      <c r="F459" s="7">
        <f t="shared" si="27"/>
        <v>0</v>
      </c>
      <c r="G459" s="7">
        <f t="shared" si="26"/>
        <v>0</v>
      </c>
      <c r="H459" s="7">
        <v>32.175000000000004</v>
      </c>
      <c r="I459" s="15">
        <f t="shared" si="28"/>
        <v>32.175000000000004</v>
      </c>
      <c r="J459" s="4">
        <v>32.175000000000004</v>
      </c>
      <c r="K459" s="5">
        <f t="shared" si="29"/>
        <v>0</v>
      </c>
    </row>
    <row r="460" spans="1:11" ht="81" x14ac:dyDescent="0.15">
      <c r="A460" s="19">
        <v>1087</v>
      </c>
      <c r="B460" s="8">
        <v>12</v>
      </c>
      <c r="C460" s="22" t="s">
        <v>472</v>
      </c>
      <c r="D460" s="8" t="s">
        <v>17</v>
      </c>
      <c r="E460" s="7">
        <v>0</v>
      </c>
      <c r="F460" s="7">
        <f t="shared" si="27"/>
        <v>0</v>
      </c>
      <c r="G460" s="7">
        <f t="shared" si="26"/>
        <v>0</v>
      </c>
      <c r="H460" s="7">
        <v>605</v>
      </c>
      <c r="I460" s="15">
        <f t="shared" si="28"/>
        <v>605</v>
      </c>
      <c r="J460" s="4">
        <v>605</v>
      </c>
      <c r="K460" s="5">
        <f t="shared" si="29"/>
        <v>0</v>
      </c>
    </row>
    <row r="461" spans="1:11" ht="35.25" x14ac:dyDescent="0.15">
      <c r="A461" s="19">
        <v>1088</v>
      </c>
      <c r="B461" s="8">
        <v>12</v>
      </c>
      <c r="C461" s="22" t="s">
        <v>473</v>
      </c>
      <c r="D461" s="8" t="s">
        <v>3</v>
      </c>
      <c r="E461" s="7">
        <v>5</v>
      </c>
      <c r="F461" s="7">
        <f t="shared" si="27"/>
        <v>-2.25</v>
      </c>
      <c r="G461" s="7">
        <f t="shared" si="26"/>
        <v>2.75</v>
      </c>
      <c r="H461" s="7">
        <v>0.13750000000000001</v>
      </c>
      <c r="I461" s="15">
        <f t="shared" si="28"/>
        <v>2.8875000000000002</v>
      </c>
      <c r="J461" s="4">
        <v>2.8875000000000002</v>
      </c>
      <c r="K461" s="5">
        <f t="shared" si="29"/>
        <v>0</v>
      </c>
    </row>
    <row r="462" spans="1:11" ht="35.25" x14ac:dyDescent="0.15">
      <c r="A462" s="19">
        <v>1089</v>
      </c>
      <c r="B462" s="8">
        <v>12</v>
      </c>
      <c r="C462" s="22" t="s">
        <v>474</v>
      </c>
      <c r="D462" s="8" t="s">
        <v>3</v>
      </c>
      <c r="E462" s="7">
        <v>6</v>
      </c>
      <c r="F462" s="7">
        <f t="shared" si="27"/>
        <v>-2.7</v>
      </c>
      <c r="G462" s="7">
        <f t="shared" si="26"/>
        <v>3.3</v>
      </c>
      <c r="H462" s="7">
        <v>0.13750000000000001</v>
      </c>
      <c r="I462" s="15">
        <f t="shared" si="28"/>
        <v>3.4375</v>
      </c>
      <c r="J462" s="4">
        <v>3.4375000000000004</v>
      </c>
      <c r="K462" s="5">
        <f t="shared" si="29"/>
        <v>0</v>
      </c>
    </row>
    <row r="463" spans="1:11" ht="35.25" x14ac:dyDescent="0.15">
      <c r="A463" s="19">
        <v>1090</v>
      </c>
      <c r="B463" s="8">
        <v>12</v>
      </c>
      <c r="C463" s="22" t="s">
        <v>475</v>
      </c>
      <c r="D463" s="8" t="s">
        <v>3</v>
      </c>
      <c r="E463" s="7">
        <v>1</v>
      </c>
      <c r="F463" s="7">
        <f t="shared" si="27"/>
        <v>-0.45</v>
      </c>
      <c r="G463" s="7">
        <f t="shared" si="26"/>
        <v>0.55000000000000004</v>
      </c>
      <c r="H463" s="7">
        <v>0.13750000000000001</v>
      </c>
      <c r="I463" s="15">
        <f t="shared" si="28"/>
        <v>0.6875</v>
      </c>
      <c r="J463" s="4">
        <v>0.6875</v>
      </c>
      <c r="K463" s="5">
        <f t="shared" si="29"/>
        <v>0</v>
      </c>
    </row>
    <row r="464" spans="1:11" ht="35.25" x14ac:dyDescent="0.15">
      <c r="A464" s="19">
        <v>1091</v>
      </c>
      <c r="B464" s="8">
        <v>12</v>
      </c>
      <c r="C464" s="22" t="s">
        <v>476</v>
      </c>
      <c r="D464" s="8" t="s">
        <v>3</v>
      </c>
      <c r="E464" s="7">
        <v>60</v>
      </c>
      <c r="F464" s="7">
        <f t="shared" si="27"/>
        <v>-27</v>
      </c>
      <c r="G464" s="7">
        <f t="shared" si="26"/>
        <v>33</v>
      </c>
      <c r="H464" s="7">
        <v>0.13750000000000001</v>
      </c>
      <c r="I464" s="15">
        <f t="shared" si="28"/>
        <v>33.137500000000003</v>
      </c>
      <c r="J464" s="4">
        <v>33.137500000000003</v>
      </c>
      <c r="K464" s="5">
        <f t="shared" si="29"/>
        <v>0</v>
      </c>
    </row>
    <row r="465" spans="1:11" ht="35.25" x14ac:dyDescent="0.15">
      <c r="A465" s="19">
        <v>1092</v>
      </c>
      <c r="B465" s="8">
        <v>12</v>
      </c>
      <c r="C465" s="22" t="s">
        <v>477</v>
      </c>
      <c r="D465" s="8" t="s">
        <v>205</v>
      </c>
      <c r="E465" s="7">
        <v>14</v>
      </c>
      <c r="F465" s="7">
        <f t="shared" si="27"/>
        <v>-6.3</v>
      </c>
      <c r="G465" s="7">
        <f t="shared" si="26"/>
        <v>7.7</v>
      </c>
      <c r="H465" s="7">
        <v>0</v>
      </c>
      <c r="I465" s="15">
        <f t="shared" si="28"/>
        <v>7.7</v>
      </c>
      <c r="J465" s="4">
        <v>7.7000000000000011</v>
      </c>
      <c r="K465" s="5">
        <f t="shared" si="29"/>
        <v>0</v>
      </c>
    </row>
    <row r="466" spans="1:11" x14ac:dyDescent="0.15">
      <c r="A466" s="19">
        <v>1093</v>
      </c>
      <c r="B466" s="8">
        <v>12</v>
      </c>
      <c r="C466" s="22" t="s">
        <v>478</v>
      </c>
      <c r="D466" s="8" t="s">
        <v>3</v>
      </c>
      <c r="E466" s="7">
        <v>170</v>
      </c>
      <c r="F466" s="7">
        <f t="shared" si="27"/>
        <v>-76.5</v>
      </c>
      <c r="G466" s="7">
        <f t="shared" ref="G466:G501" si="30">+F466+E466</f>
        <v>93.5</v>
      </c>
      <c r="H466" s="7">
        <v>0</v>
      </c>
      <c r="I466" s="15">
        <f t="shared" si="28"/>
        <v>93.5</v>
      </c>
      <c r="J466" s="4">
        <v>93.500000000000014</v>
      </c>
      <c r="K466" s="5">
        <f t="shared" si="29"/>
        <v>0</v>
      </c>
    </row>
    <row r="467" spans="1:11" ht="24" x14ac:dyDescent="0.15">
      <c r="A467" s="19">
        <v>1094</v>
      </c>
      <c r="B467" s="8">
        <v>12</v>
      </c>
      <c r="C467" s="22" t="s">
        <v>479</v>
      </c>
      <c r="D467" s="8" t="s">
        <v>205</v>
      </c>
      <c r="E467" s="7">
        <v>62</v>
      </c>
      <c r="F467" s="7">
        <f t="shared" si="27"/>
        <v>-27.900000000000002</v>
      </c>
      <c r="G467" s="7">
        <f t="shared" si="30"/>
        <v>34.099999999999994</v>
      </c>
      <c r="H467" s="7">
        <v>0</v>
      </c>
      <c r="I467" s="15">
        <f t="shared" si="28"/>
        <v>34.099999999999994</v>
      </c>
      <c r="J467" s="4">
        <v>34.1</v>
      </c>
      <c r="K467" s="5">
        <f t="shared" si="29"/>
        <v>0</v>
      </c>
    </row>
    <row r="468" spans="1:11" ht="24" x14ac:dyDescent="0.15">
      <c r="A468" s="19">
        <v>1095</v>
      </c>
      <c r="B468" s="8">
        <v>12</v>
      </c>
      <c r="C468" s="22" t="s">
        <v>480</v>
      </c>
      <c r="D468" s="8" t="s">
        <v>205</v>
      </c>
      <c r="E468" s="7">
        <v>60</v>
      </c>
      <c r="F468" s="7">
        <f t="shared" si="27"/>
        <v>-27</v>
      </c>
      <c r="G468" s="7">
        <f t="shared" si="30"/>
        <v>33</v>
      </c>
      <c r="H468" s="7">
        <v>0</v>
      </c>
      <c r="I468" s="15">
        <f t="shared" si="28"/>
        <v>33</v>
      </c>
      <c r="J468" s="4">
        <v>33</v>
      </c>
      <c r="K468" s="5">
        <f t="shared" si="29"/>
        <v>0</v>
      </c>
    </row>
    <row r="469" spans="1:11" ht="35.25" x14ac:dyDescent="0.15">
      <c r="A469" s="19">
        <v>1096</v>
      </c>
      <c r="B469" s="8">
        <v>12</v>
      </c>
      <c r="C469" s="22" t="s">
        <v>481</v>
      </c>
      <c r="D469" s="8" t="s">
        <v>205</v>
      </c>
      <c r="E469" s="7">
        <v>325</v>
      </c>
      <c r="F469" s="7">
        <f t="shared" si="27"/>
        <v>-146.25</v>
      </c>
      <c r="G469" s="7">
        <f t="shared" si="30"/>
        <v>178.75</v>
      </c>
      <c r="H469" s="7">
        <v>0</v>
      </c>
      <c r="I469" s="15">
        <f t="shared" si="28"/>
        <v>178.75</v>
      </c>
      <c r="J469" s="4">
        <v>178.75000000000003</v>
      </c>
      <c r="K469" s="5">
        <f t="shared" si="29"/>
        <v>0</v>
      </c>
    </row>
    <row r="470" spans="1:11" ht="46.5" x14ac:dyDescent="0.15">
      <c r="A470" s="19">
        <v>1097</v>
      </c>
      <c r="B470" s="8">
        <v>12</v>
      </c>
      <c r="C470" s="22" t="s">
        <v>482</v>
      </c>
      <c r="D470" s="8" t="s">
        <v>205</v>
      </c>
      <c r="E470" s="7">
        <v>215</v>
      </c>
      <c r="F470" s="7">
        <f t="shared" si="27"/>
        <v>-96.75</v>
      </c>
      <c r="G470" s="7">
        <f t="shared" si="30"/>
        <v>118.25</v>
      </c>
      <c r="H470" s="7">
        <v>0</v>
      </c>
      <c r="I470" s="15">
        <f t="shared" si="28"/>
        <v>118.25</v>
      </c>
      <c r="J470" s="4">
        <v>118.25000000000001</v>
      </c>
      <c r="K470" s="5">
        <f t="shared" si="29"/>
        <v>0</v>
      </c>
    </row>
    <row r="471" spans="1:11" ht="24" x14ac:dyDescent="0.15">
      <c r="A471" s="19">
        <v>1098</v>
      </c>
      <c r="B471" s="8">
        <v>12</v>
      </c>
      <c r="C471" s="22" t="s">
        <v>483</v>
      </c>
      <c r="D471" s="8" t="s">
        <v>3</v>
      </c>
      <c r="E471" s="7">
        <v>140</v>
      </c>
      <c r="F471" s="7">
        <f t="shared" si="27"/>
        <v>-63</v>
      </c>
      <c r="G471" s="7">
        <f t="shared" si="30"/>
        <v>77</v>
      </c>
      <c r="H471" s="7">
        <v>0</v>
      </c>
      <c r="I471" s="15">
        <f t="shared" si="28"/>
        <v>77</v>
      </c>
      <c r="J471" s="4">
        <v>77</v>
      </c>
      <c r="K471" s="5">
        <f t="shared" si="29"/>
        <v>0</v>
      </c>
    </row>
    <row r="472" spans="1:11" x14ac:dyDescent="0.15">
      <c r="A472" s="19">
        <v>1099</v>
      </c>
      <c r="B472" s="8">
        <v>12</v>
      </c>
      <c r="C472" s="22" t="s">
        <v>484</v>
      </c>
      <c r="D472" s="8" t="s">
        <v>3</v>
      </c>
      <c r="E472" s="7">
        <v>1.5</v>
      </c>
      <c r="F472" s="7">
        <f t="shared" si="27"/>
        <v>-0.67500000000000004</v>
      </c>
      <c r="G472" s="7">
        <f t="shared" si="30"/>
        <v>0.82499999999999996</v>
      </c>
      <c r="H472" s="7">
        <v>0.27500000000000002</v>
      </c>
      <c r="I472" s="15">
        <f t="shared" si="28"/>
        <v>1.1000000000000001</v>
      </c>
      <c r="J472" s="4">
        <v>1.1000000000000001</v>
      </c>
      <c r="K472" s="5">
        <f t="shared" si="29"/>
        <v>0</v>
      </c>
    </row>
    <row r="473" spans="1:11" x14ac:dyDescent="0.15">
      <c r="A473" s="19">
        <v>1100</v>
      </c>
      <c r="B473" s="8">
        <v>12</v>
      </c>
      <c r="C473" s="22" t="s">
        <v>485</v>
      </c>
      <c r="D473" s="8" t="s">
        <v>3</v>
      </c>
      <c r="E473" s="7">
        <v>2560</v>
      </c>
      <c r="F473" s="7">
        <f t="shared" si="27"/>
        <v>-1152</v>
      </c>
      <c r="G473" s="7">
        <f t="shared" si="30"/>
        <v>1408</v>
      </c>
      <c r="H473" s="7">
        <v>0</v>
      </c>
      <c r="I473" s="15">
        <f t="shared" si="28"/>
        <v>1408</v>
      </c>
      <c r="J473" s="4">
        <v>1408</v>
      </c>
      <c r="K473" s="5">
        <f t="shared" si="29"/>
        <v>0</v>
      </c>
    </row>
    <row r="474" spans="1:11" x14ac:dyDescent="0.15">
      <c r="A474" s="19">
        <v>1101</v>
      </c>
      <c r="B474" s="8">
        <v>12</v>
      </c>
      <c r="C474" s="22" t="s">
        <v>486</v>
      </c>
      <c r="D474" s="8" t="s">
        <v>3</v>
      </c>
      <c r="E474" s="7">
        <v>1.5</v>
      </c>
      <c r="F474" s="7">
        <f t="shared" si="27"/>
        <v>-0.67500000000000004</v>
      </c>
      <c r="G474" s="7">
        <f t="shared" si="30"/>
        <v>0.82499999999999996</v>
      </c>
      <c r="H474" s="7">
        <v>0.27500000000000002</v>
      </c>
      <c r="I474" s="15">
        <f t="shared" si="28"/>
        <v>1.1000000000000001</v>
      </c>
      <c r="J474" s="4">
        <v>1.1000000000000001</v>
      </c>
      <c r="K474" s="5">
        <f t="shared" si="29"/>
        <v>0</v>
      </c>
    </row>
    <row r="475" spans="1:11" x14ac:dyDescent="0.15">
      <c r="A475" s="19">
        <v>1102</v>
      </c>
      <c r="B475" s="8">
        <v>12</v>
      </c>
      <c r="C475" s="22" t="s">
        <v>487</v>
      </c>
      <c r="D475" s="8" t="s">
        <v>3</v>
      </c>
      <c r="E475" s="7">
        <v>1.5</v>
      </c>
      <c r="F475" s="7">
        <f t="shared" si="27"/>
        <v>-0.67500000000000004</v>
      </c>
      <c r="G475" s="7">
        <f t="shared" si="30"/>
        <v>0.82499999999999996</v>
      </c>
      <c r="H475" s="7">
        <v>0.27500000000000002</v>
      </c>
      <c r="I475" s="15">
        <f t="shared" si="28"/>
        <v>1.1000000000000001</v>
      </c>
      <c r="J475" s="4">
        <v>1.1000000000000001</v>
      </c>
      <c r="K475" s="5">
        <f t="shared" si="29"/>
        <v>0</v>
      </c>
    </row>
    <row r="476" spans="1:11" ht="24" x14ac:dyDescent="0.15">
      <c r="A476" s="19">
        <v>1103</v>
      </c>
      <c r="B476" s="8">
        <v>12</v>
      </c>
      <c r="C476" s="22" t="s">
        <v>488</v>
      </c>
      <c r="D476" s="8" t="s">
        <v>3</v>
      </c>
      <c r="E476" s="7">
        <v>0.5</v>
      </c>
      <c r="F476" s="7">
        <f t="shared" si="27"/>
        <v>-0.22500000000000001</v>
      </c>
      <c r="G476" s="7">
        <f t="shared" si="30"/>
        <v>0.27500000000000002</v>
      </c>
      <c r="H476" s="7">
        <v>0.27500000000000002</v>
      </c>
      <c r="I476" s="15">
        <f t="shared" si="28"/>
        <v>0.55000000000000004</v>
      </c>
      <c r="J476" s="4">
        <v>0.55000000000000004</v>
      </c>
      <c r="K476" s="5">
        <f t="shared" si="29"/>
        <v>0</v>
      </c>
    </row>
    <row r="477" spans="1:11" ht="24" x14ac:dyDescent="0.15">
      <c r="A477" s="19">
        <v>1104</v>
      </c>
      <c r="B477" s="8">
        <v>12</v>
      </c>
      <c r="C477" s="22" t="s">
        <v>489</v>
      </c>
      <c r="D477" s="8" t="s">
        <v>3</v>
      </c>
      <c r="E477" s="7">
        <v>0.5</v>
      </c>
      <c r="F477" s="7">
        <f t="shared" si="27"/>
        <v>-0.22500000000000001</v>
      </c>
      <c r="G477" s="7">
        <f t="shared" si="30"/>
        <v>0.27500000000000002</v>
      </c>
      <c r="H477" s="7">
        <v>0.27500000000000002</v>
      </c>
      <c r="I477" s="15">
        <f t="shared" si="28"/>
        <v>0.55000000000000004</v>
      </c>
      <c r="J477" s="4">
        <v>0.55000000000000004</v>
      </c>
      <c r="K477" s="5">
        <f t="shared" si="29"/>
        <v>0</v>
      </c>
    </row>
    <row r="478" spans="1:11" ht="24" x14ac:dyDescent="0.15">
      <c r="A478" s="19">
        <v>1105</v>
      </c>
      <c r="B478" s="8">
        <v>12</v>
      </c>
      <c r="C478" s="22" t="s">
        <v>490</v>
      </c>
      <c r="D478" s="8" t="s">
        <v>205</v>
      </c>
      <c r="E478" s="7">
        <v>0.5</v>
      </c>
      <c r="F478" s="7">
        <f t="shared" si="27"/>
        <v>-0.22500000000000001</v>
      </c>
      <c r="G478" s="7">
        <f t="shared" si="30"/>
        <v>0.27500000000000002</v>
      </c>
      <c r="H478" s="7">
        <v>0.27500000000000002</v>
      </c>
      <c r="I478" s="15">
        <f t="shared" si="28"/>
        <v>0.55000000000000004</v>
      </c>
      <c r="J478" s="4">
        <v>0.55000000000000004</v>
      </c>
      <c r="K478" s="5">
        <f t="shared" si="29"/>
        <v>0</v>
      </c>
    </row>
    <row r="479" spans="1:11" x14ac:dyDescent="0.15">
      <c r="A479" s="19">
        <v>1106</v>
      </c>
      <c r="B479" s="8">
        <v>12</v>
      </c>
      <c r="C479" s="22" t="s">
        <v>491</v>
      </c>
      <c r="D479" s="8" t="s">
        <v>205</v>
      </c>
      <c r="E479" s="7">
        <v>255</v>
      </c>
      <c r="F479" s="7">
        <f t="shared" si="27"/>
        <v>-114.75</v>
      </c>
      <c r="G479" s="7">
        <f t="shared" si="30"/>
        <v>140.25</v>
      </c>
      <c r="H479" s="7">
        <v>0</v>
      </c>
      <c r="I479" s="15">
        <f t="shared" si="28"/>
        <v>140.25</v>
      </c>
      <c r="J479" s="4">
        <v>140.25</v>
      </c>
      <c r="K479" s="5">
        <f t="shared" si="29"/>
        <v>0</v>
      </c>
    </row>
    <row r="480" spans="1:11" x14ac:dyDescent="0.15">
      <c r="A480" s="19">
        <v>1107</v>
      </c>
      <c r="B480" s="8">
        <v>12</v>
      </c>
      <c r="C480" s="22" t="s">
        <v>492</v>
      </c>
      <c r="D480" s="8" t="s">
        <v>3</v>
      </c>
      <c r="E480" s="7">
        <v>1000</v>
      </c>
      <c r="F480" s="7">
        <f t="shared" si="27"/>
        <v>-450</v>
      </c>
      <c r="G480" s="7">
        <f t="shared" si="30"/>
        <v>550</v>
      </c>
      <c r="H480" s="7">
        <v>0</v>
      </c>
      <c r="I480" s="15">
        <f t="shared" si="28"/>
        <v>550</v>
      </c>
      <c r="J480" s="4">
        <v>550</v>
      </c>
      <c r="K480" s="5">
        <f t="shared" si="29"/>
        <v>0</v>
      </c>
    </row>
    <row r="481" spans="1:11" ht="24" x14ac:dyDescent="0.15">
      <c r="A481" s="19">
        <v>1108</v>
      </c>
      <c r="B481" s="8">
        <v>12</v>
      </c>
      <c r="C481" s="22" t="s">
        <v>493</v>
      </c>
      <c r="D481" s="8" t="s">
        <v>205</v>
      </c>
      <c r="E481" s="7">
        <v>10</v>
      </c>
      <c r="F481" s="7">
        <f t="shared" si="27"/>
        <v>-4.5</v>
      </c>
      <c r="G481" s="7">
        <f t="shared" si="30"/>
        <v>5.5</v>
      </c>
      <c r="H481" s="7">
        <v>0</v>
      </c>
      <c r="I481" s="15">
        <f t="shared" si="28"/>
        <v>5.5</v>
      </c>
      <c r="J481" s="4">
        <v>5.5</v>
      </c>
      <c r="K481" s="5">
        <f t="shared" si="29"/>
        <v>0</v>
      </c>
    </row>
    <row r="482" spans="1:11" ht="24" x14ac:dyDescent="0.15">
      <c r="A482" s="19">
        <v>1109</v>
      </c>
      <c r="B482" s="8">
        <v>12</v>
      </c>
      <c r="C482" s="22" t="s">
        <v>494</v>
      </c>
      <c r="D482" s="8" t="s">
        <v>205</v>
      </c>
      <c r="E482" s="7">
        <v>8</v>
      </c>
      <c r="F482" s="7">
        <f t="shared" si="27"/>
        <v>-3.6</v>
      </c>
      <c r="G482" s="7">
        <f t="shared" si="30"/>
        <v>4.4000000000000004</v>
      </c>
      <c r="H482" s="7">
        <v>0</v>
      </c>
      <c r="I482" s="15">
        <f t="shared" si="28"/>
        <v>4.4000000000000004</v>
      </c>
      <c r="J482" s="4">
        <v>4.4000000000000004</v>
      </c>
      <c r="K482" s="5">
        <f t="shared" si="29"/>
        <v>0</v>
      </c>
    </row>
    <row r="483" spans="1:11" x14ac:dyDescent="0.15">
      <c r="A483" s="19">
        <v>1110</v>
      </c>
      <c r="B483" s="8">
        <v>12</v>
      </c>
      <c r="C483" s="22" t="s">
        <v>495</v>
      </c>
      <c r="D483" s="8" t="s">
        <v>496</v>
      </c>
      <c r="E483" s="7">
        <v>500</v>
      </c>
      <c r="F483" s="7">
        <f t="shared" si="27"/>
        <v>-225</v>
      </c>
      <c r="G483" s="7">
        <f t="shared" si="30"/>
        <v>275</v>
      </c>
      <c r="H483" s="7">
        <v>137.5</v>
      </c>
      <c r="I483" s="15">
        <f t="shared" si="28"/>
        <v>412.5</v>
      </c>
      <c r="J483" s="4">
        <v>412.5</v>
      </c>
      <c r="K483" s="5">
        <f t="shared" si="29"/>
        <v>0</v>
      </c>
    </row>
    <row r="484" spans="1:11" x14ac:dyDescent="0.15">
      <c r="A484" s="19">
        <v>1111</v>
      </c>
      <c r="B484" s="8">
        <v>12</v>
      </c>
      <c r="C484" s="22" t="s">
        <v>497</v>
      </c>
      <c r="D484" s="8" t="s">
        <v>205</v>
      </c>
      <c r="E484" s="7">
        <v>166</v>
      </c>
      <c r="F484" s="7">
        <f t="shared" si="27"/>
        <v>-74.7</v>
      </c>
      <c r="G484" s="7">
        <f t="shared" si="30"/>
        <v>91.3</v>
      </c>
      <c r="H484" s="7">
        <v>0</v>
      </c>
      <c r="I484" s="15">
        <f t="shared" si="28"/>
        <v>91.3</v>
      </c>
      <c r="J484" s="4">
        <v>91.300000000000011</v>
      </c>
      <c r="K484" s="5">
        <f t="shared" si="29"/>
        <v>0</v>
      </c>
    </row>
    <row r="485" spans="1:11" ht="24" x14ac:dyDescent="0.15">
      <c r="A485" s="19">
        <v>1112</v>
      </c>
      <c r="B485" s="8">
        <v>12</v>
      </c>
      <c r="C485" s="22" t="s">
        <v>498</v>
      </c>
      <c r="D485" s="8" t="s">
        <v>205</v>
      </c>
      <c r="E485" s="7">
        <v>110</v>
      </c>
      <c r="F485" s="7">
        <f t="shared" si="27"/>
        <v>-49.5</v>
      </c>
      <c r="G485" s="7">
        <f t="shared" si="30"/>
        <v>60.5</v>
      </c>
      <c r="H485" s="7">
        <v>0</v>
      </c>
      <c r="I485" s="15">
        <f t="shared" si="28"/>
        <v>60.5</v>
      </c>
      <c r="J485" s="4">
        <v>60.500000000000007</v>
      </c>
      <c r="K485" s="5">
        <f t="shared" si="29"/>
        <v>0</v>
      </c>
    </row>
    <row r="486" spans="1:11" x14ac:dyDescent="0.15">
      <c r="A486" s="19">
        <v>1113</v>
      </c>
      <c r="B486" s="8">
        <v>12</v>
      </c>
      <c r="C486" s="22" t="s">
        <v>499</v>
      </c>
      <c r="D486" s="8" t="s">
        <v>3</v>
      </c>
      <c r="E486" s="7">
        <v>3</v>
      </c>
      <c r="F486" s="7">
        <f t="shared" si="27"/>
        <v>-1.35</v>
      </c>
      <c r="G486" s="7">
        <f t="shared" si="30"/>
        <v>1.65</v>
      </c>
      <c r="H486" s="7">
        <v>4.125</v>
      </c>
      <c r="I486" s="15">
        <f t="shared" si="28"/>
        <v>5.7750000000000004</v>
      </c>
      <c r="J486" s="4">
        <v>5.7750000000000004</v>
      </c>
      <c r="K486" s="5">
        <f t="shared" si="29"/>
        <v>0</v>
      </c>
    </row>
    <row r="487" spans="1:11" ht="24" x14ac:dyDescent="0.15">
      <c r="A487" s="19">
        <v>1114</v>
      </c>
      <c r="B487" s="8">
        <v>12</v>
      </c>
      <c r="C487" s="22" t="s">
        <v>500</v>
      </c>
      <c r="D487" s="8" t="s">
        <v>205</v>
      </c>
      <c r="E487" s="7">
        <v>1805</v>
      </c>
      <c r="F487" s="7">
        <f t="shared" si="27"/>
        <v>-812.25</v>
      </c>
      <c r="G487" s="7">
        <f t="shared" si="30"/>
        <v>992.75</v>
      </c>
      <c r="H487" s="7">
        <v>0</v>
      </c>
      <c r="I487" s="15">
        <f t="shared" si="28"/>
        <v>992.75</v>
      </c>
      <c r="J487" s="4">
        <v>992.75000000000011</v>
      </c>
      <c r="K487" s="5">
        <f t="shared" si="29"/>
        <v>0</v>
      </c>
    </row>
    <row r="488" spans="1:11" x14ac:dyDescent="0.15">
      <c r="A488" s="19">
        <v>1115</v>
      </c>
      <c r="B488" s="8">
        <v>12</v>
      </c>
      <c r="C488" s="22" t="s">
        <v>501</v>
      </c>
      <c r="D488" s="8" t="s">
        <v>3</v>
      </c>
      <c r="E488" s="7">
        <v>159</v>
      </c>
      <c r="F488" s="7">
        <f t="shared" si="27"/>
        <v>-71.55</v>
      </c>
      <c r="G488" s="7">
        <f t="shared" si="30"/>
        <v>87.45</v>
      </c>
      <c r="H488" s="7">
        <v>0</v>
      </c>
      <c r="I488" s="15">
        <f t="shared" si="28"/>
        <v>87.45</v>
      </c>
      <c r="J488" s="4">
        <v>87.45</v>
      </c>
      <c r="K488" s="5">
        <f t="shared" si="29"/>
        <v>0</v>
      </c>
    </row>
    <row r="489" spans="1:11" ht="24" x14ac:dyDescent="0.15">
      <c r="A489" s="19">
        <v>1116</v>
      </c>
      <c r="B489" s="8">
        <v>12</v>
      </c>
      <c r="C489" s="22" t="s">
        <v>502</v>
      </c>
      <c r="D489" s="8" t="s">
        <v>12</v>
      </c>
      <c r="E489" s="7">
        <v>13</v>
      </c>
      <c r="F489" s="7">
        <f t="shared" si="27"/>
        <v>-5.8500000000000005</v>
      </c>
      <c r="G489" s="7">
        <f t="shared" si="30"/>
        <v>7.1499999999999995</v>
      </c>
      <c r="H489" s="7">
        <v>3.8500000000000005</v>
      </c>
      <c r="I489" s="15">
        <f t="shared" si="28"/>
        <v>11</v>
      </c>
      <c r="J489" s="4">
        <v>11</v>
      </c>
      <c r="K489" s="5">
        <f t="shared" si="29"/>
        <v>0</v>
      </c>
    </row>
    <row r="490" spans="1:11" ht="24" x14ac:dyDescent="0.15">
      <c r="A490" s="19">
        <v>1117</v>
      </c>
      <c r="B490" s="8">
        <v>12</v>
      </c>
      <c r="C490" s="22" t="s">
        <v>503</v>
      </c>
      <c r="D490" s="8" t="s">
        <v>3</v>
      </c>
      <c r="E490" s="7">
        <v>140</v>
      </c>
      <c r="F490" s="7">
        <f t="shared" si="27"/>
        <v>-63</v>
      </c>
      <c r="G490" s="7">
        <f t="shared" si="30"/>
        <v>77</v>
      </c>
      <c r="H490" s="7">
        <v>0</v>
      </c>
      <c r="I490" s="15">
        <f t="shared" si="28"/>
        <v>77</v>
      </c>
      <c r="J490" s="4">
        <v>77</v>
      </c>
      <c r="K490" s="5">
        <f t="shared" si="29"/>
        <v>0</v>
      </c>
    </row>
    <row r="491" spans="1:11" ht="24" x14ac:dyDescent="0.15">
      <c r="A491" s="19">
        <v>1118</v>
      </c>
      <c r="B491" s="8">
        <v>12</v>
      </c>
      <c r="C491" s="22" t="s">
        <v>504</v>
      </c>
      <c r="D491" s="8" t="s">
        <v>3</v>
      </c>
      <c r="E491" s="7">
        <v>40</v>
      </c>
      <c r="F491" s="7">
        <f t="shared" si="27"/>
        <v>-18</v>
      </c>
      <c r="G491" s="7">
        <f t="shared" si="30"/>
        <v>22</v>
      </c>
      <c r="H491" s="7">
        <v>0</v>
      </c>
      <c r="I491" s="15">
        <f t="shared" si="28"/>
        <v>22</v>
      </c>
      <c r="J491" s="4">
        <v>22</v>
      </c>
      <c r="K491" s="5">
        <f t="shared" si="29"/>
        <v>0</v>
      </c>
    </row>
    <row r="492" spans="1:11" ht="58.5" x14ac:dyDescent="0.15">
      <c r="A492" s="19">
        <v>1119</v>
      </c>
      <c r="B492" s="8">
        <v>12</v>
      </c>
      <c r="C492" s="22" t="s">
        <v>505</v>
      </c>
      <c r="D492" s="8" t="s">
        <v>205</v>
      </c>
      <c r="E492" s="7">
        <v>520</v>
      </c>
      <c r="F492" s="7">
        <f t="shared" si="27"/>
        <v>-234</v>
      </c>
      <c r="G492" s="7">
        <f t="shared" si="30"/>
        <v>286</v>
      </c>
      <c r="H492" s="7">
        <v>0</v>
      </c>
      <c r="I492" s="15">
        <f t="shared" si="28"/>
        <v>286</v>
      </c>
      <c r="J492" s="4">
        <v>286</v>
      </c>
      <c r="K492" s="5">
        <f t="shared" si="29"/>
        <v>0</v>
      </c>
    </row>
    <row r="493" spans="1:11" ht="58.5" x14ac:dyDescent="0.15">
      <c r="A493" s="19">
        <v>1120</v>
      </c>
      <c r="B493" s="8">
        <v>12</v>
      </c>
      <c r="C493" s="22" t="s">
        <v>506</v>
      </c>
      <c r="D493" s="8" t="s">
        <v>205</v>
      </c>
      <c r="E493" s="7">
        <v>755</v>
      </c>
      <c r="F493" s="7">
        <f t="shared" si="27"/>
        <v>-339.75</v>
      </c>
      <c r="G493" s="7">
        <f t="shared" si="30"/>
        <v>415.25</v>
      </c>
      <c r="H493" s="7">
        <v>0</v>
      </c>
      <c r="I493" s="15">
        <f t="shared" si="28"/>
        <v>415.25</v>
      </c>
      <c r="J493" s="4">
        <v>415.25000000000006</v>
      </c>
      <c r="K493" s="5">
        <f t="shared" si="29"/>
        <v>0</v>
      </c>
    </row>
    <row r="494" spans="1:11" ht="35.25" x14ac:dyDescent="0.15">
      <c r="A494" s="19">
        <v>1121</v>
      </c>
      <c r="B494" s="8">
        <v>12</v>
      </c>
      <c r="C494" s="22" t="s">
        <v>507</v>
      </c>
      <c r="D494" s="8" t="s">
        <v>205</v>
      </c>
      <c r="E494" s="7">
        <v>285</v>
      </c>
      <c r="F494" s="7">
        <f t="shared" si="27"/>
        <v>-128.25</v>
      </c>
      <c r="G494" s="7">
        <f t="shared" si="30"/>
        <v>156.75</v>
      </c>
      <c r="H494" s="7">
        <v>0</v>
      </c>
      <c r="I494" s="15">
        <f t="shared" si="28"/>
        <v>156.75</v>
      </c>
      <c r="J494" s="4">
        <v>156.75</v>
      </c>
      <c r="K494" s="5">
        <f t="shared" si="29"/>
        <v>0</v>
      </c>
    </row>
    <row r="495" spans="1:11" ht="35.25" x14ac:dyDescent="0.15">
      <c r="A495" s="19">
        <v>1122</v>
      </c>
      <c r="B495" s="8">
        <v>12</v>
      </c>
      <c r="C495" s="22" t="s">
        <v>508</v>
      </c>
      <c r="D495" s="8" t="s">
        <v>205</v>
      </c>
      <c r="E495" s="7">
        <v>6167</v>
      </c>
      <c r="F495" s="7">
        <f t="shared" si="27"/>
        <v>-2775.15</v>
      </c>
      <c r="G495" s="7">
        <f t="shared" si="30"/>
        <v>3391.85</v>
      </c>
      <c r="H495" s="7">
        <v>0</v>
      </c>
      <c r="I495" s="15">
        <f t="shared" si="28"/>
        <v>3391.85</v>
      </c>
      <c r="J495" s="4">
        <v>3391.8500000000004</v>
      </c>
      <c r="K495" s="5">
        <f t="shared" si="29"/>
        <v>0</v>
      </c>
    </row>
    <row r="496" spans="1:11" ht="46.5" x14ac:dyDescent="0.15">
      <c r="A496" s="19">
        <v>1123</v>
      </c>
      <c r="B496" s="8">
        <v>12</v>
      </c>
      <c r="C496" s="22" t="s">
        <v>509</v>
      </c>
      <c r="D496" s="20" t="s">
        <v>205</v>
      </c>
      <c r="E496" s="7">
        <v>1364</v>
      </c>
      <c r="F496" s="7">
        <f t="shared" si="27"/>
        <v>-613.80000000000007</v>
      </c>
      <c r="G496" s="7">
        <f t="shared" si="30"/>
        <v>750.19999999999993</v>
      </c>
      <c r="H496" s="7">
        <v>0</v>
      </c>
      <c r="I496" s="15">
        <f t="shared" si="28"/>
        <v>750.19999999999993</v>
      </c>
      <c r="J496" s="4">
        <v>750.2</v>
      </c>
      <c r="K496" s="5">
        <f t="shared" si="29"/>
        <v>0</v>
      </c>
    </row>
    <row r="497" spans="1:11" x14ac:dyDescent="0.15">
      <c r="A497" s="19">
        <v>1124</v>
      </c>
      <c r="B497" s="8">
        <v>12</v>
      </c>
      <c r="C497" s="22" t="s">
        <v>510</v>
      </c>
      <c r="D497" s="20" t="s">
        <v>205</v>
      </c>
      <c r="E497" s="7">
        <v>300</v>
      </c>
      <c r="F497" s="7">
        <f t="shared" si="27"/>
        <v>-135</v>
      </c>
      <c r="G497" s="7">
        <f t="shared" si="30"/>
        <v>165</v>
      </c>
      <c r="H497" s="7">
        <v>0</v>
      </c>
      <c r="I497" s="15">
        <f t="shared" si="28"/>
        <v>165</v>
      </c>
      <c r="J497" s="4">
        <v>165</v>
      </c>
      <c r="K497" s="5">
        <f t="shared" si="29"/>
        <v>0</v>
      </c>
    </row>
    <row r="498" spans="1:11" ht="46.5" x14ac:dyDescent="0.15">
      <c r="A498" s="19">
        <v>1125</v>
      </c>
      <c r="B498" s="8">
        <v>12</v>
      </c>
      <c r="C498" s="22" t="s">
        <v>511</v>
      </c>
      <c r="D498" s="20" t="s">
        <v>3</v>
      </c>
      <c r="E498" s="7">
        <v>274.5</v>
      </c>
      <c r="F498" s="7">
        <f t="shared" si="27"/>
        <v>-123.52500000000001</v>
      </c>
      <c r="G498" s="7">
        <f t="shared" si="30"/>
        <v>150.97499999999999</v>
      </c>
      <c r="H498" s="7">
        <v>2.75</v>
      </c>
      <c r="I498" s="15">
        <f t="shared" si="28"/>
        <v>153.72499999999999</v>
      </c>
      <c r="J498" s="4">
        <v>153.72500000000002</v>
      </c>
      <c r="K498" s="5">
        <f t="shared" si="29"/>
        <v>0</v>
      </c>
    </row>
    <row r="499" spans="1:11" x14ac:dyDescent="0.15">
      <c r="A499" s="19">
        <v>1126</v>
      </c>
      <c r="B499" s="8">
        <v>12</v>
      </c>
      <c r="C499" s="22" t="s">
        <v>512</v>
      </c>
      <c r="D499" s="20" t="s">
        <v>205</v>
      </c>
      <c r="E499" s="7">
        <v>75</v>
      </c>
      <c r="F499" s="7">
        <f t="shared" si="27"/>
        <v>-33.75</v>
      </c>
      <c r="G499" s="7">
        <f t="shared" si="30"/>
        <v>41.25</v>
      </c>
      <c r="H499" s="7">
        <v>0</v>
      </c>
      <c r="I499" s="15">
        <f t="shared" si="28"/>
        <v>41.25</v>
      </c>
      <c r="J499" s="4">
        <v>41.25</v>
      </c>
      <c r="K499" s="5">
        <f t="shared" si="29"/>
        <v>0</v>
      </c>
    </row>
    <row r="500" spans="1:11" x14ac:dyDescent="0.15">
      <c r="A500" s="19">
        <v>1127</v>
      </c>
      <c r="B500" s="8">
        <v>12</v>
      </c>
      <c r="C500" s="22" t="s">
        <v>513</v>
      </c>
      <c r="D500" s="20" t="s">
        <v>205</v>
      </c>
      <c r="E500" s="7">
        <v>8</v>
      </c>
      <c r="F500" s="7">
        <f t="shared" si="27"/>
        <v>-3.6</v>
      </c>
      <c r="G500" s="7">
        <f t="shared" si="30"/>
        <v>4.4000000000000004</v>
      </c>
      <c r="H500" s="7">
        <v>0</v>
      </c>
      <c r="I500" s="15">
        <f t="shared" si="28"/>
        <v>4.4000000000000004</v>
      </c>
      <c r="J500" s="4">
        <v>4.4000000000000004</v>
      </c>
      <c r="K500" s="5">
        <f t="shared" si="29"/>
        <v>0</v>
      </c>
    </row>
    <row r="501" spans="1:11" ht="58.5" x14ac:dyDescent="0.15">
      <c r="A501" s="19">
        <v>1128</v>
      </c>
      <c r="B501" s="8">
        <v>12</v>
      </c>
      <c r="C501" s="22" t="s">
        <v>514</v>
      </c>
      <c r="D501" s="20" t="s">
        <v>205</v>
      </c>
      <c r="E501" s="7">
        <v>1526</v>
      </c>
      <c r="F501" s="7">
        <f t="shared" si="27"/>
        <v>-686.7</v>
      </c>
      <c r="G501" s="7">
        <f t="shared" si="30"/>
        <v>839.3</v>
      </c>
      <c r="H501" s="7">
        <v>0</v>
      </c>
      <c r="I501" s="15">
        <f t="shared" si="28"/>
        <v>839.3</v>
      </c>
      <c r="J501" s="4">
        <v>839.30000000000007</v>
      </c>
      <c r="K501" s="5">
        <f t="shared" si="29"/>
        <v>0</v>
      </c>
    </row>
  </sheetData>
  <autoFilter ref="A1:K369"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18"/>
  <sheetViews>
    <sheetView rightToLeft="1" topLeftCell="A7" workbookViewId="0">
      <selection activeCell="E538" sqref="E538"/>
    </sheetView>
  </sheetViews>
  <sheetFormatPr defaultRowHeight="13.5" x14ac:dyDescent="0.15"/>
  <cols>
    <col min="1" max="1" width="1.22265625" customWidth="1"/>
    <col min="2" max="2" width="17.52734375" customWidth="1"/>
    <col min="3" max="3" width="12.13671875" customWidth="1"/>
    <col min="4" max="4" width="30.27734375" customWidth="1"/>
    <col min="5" max="5" width="16.42578125" customWidth="1"/>
  </cols>
  <sheetData>
    <row r="1" spans="2:5" ht="14.25" x14ac:dyDescent="0.15">
      <c r="B1" s="34"/>
      <c r="C1" s="35"/>
      <c r="D1" s="35"/>
      <c r="E1" s="35"/>
    </row>
    <row r="2" spans="2:5" ht="14.25" x14ac:dyDescent="0.15">
      <c r="B2" s="34"/>
      <c r="C2" s="35"/>
      <c r="D2" s="35"/>
      <c r="E2" s="35"/>
    </row>
    <row r="3" spans="2:5" ht="14.25" x14ac:dyDescent="0.15">
      <c r="B3" s="34"/>
      <c r="C3" s="35"/>
      <c r="D3" s="35"/>
      <c r="E3" s="35"/>
    </row>
    <row r="4" spans="2:5" ht="14.25" x14ac:dyDescent="0.15">
      <c r="B4" s="36" t="s">
        <v>515</v>
      </c>
      <c r="C4" s="102"/>
      <c r="D4" s="37"/>
      <c r="E4" s="104">
        <f ca="1">TODAY()</f>
        <v>44410</v>
      </c>
    </row>
    <row r="5" spans="2:5" ht="14.25" x14ac:dyDescent="0.15">
      <c r="B5" s="36" t="s">
        <v>516</v>
      </c>
      <c r="C5" s="102"/>
      <c r="D5" s="37"/>
      <c r="E5" s="37"/>
    </row>
    <row r="6" spans="2:5" ht="14.25" x14ac:dyDescent="0.15">
      <c r="B6" s="36" t="s">
        <v>517</v>
      </c>
      <c r="C6" s="103"/>
      <c r="D6" s="35"/>
      <c r="E6" s="35"/>
    </row>
    <row r="7" spans="2:5" ht="14.25" x14ac:dyDescent="0.15">
      <c r="B7" s="36" t="s">
        <v>518</v>
      </c>
      <c r="C7" s="103"/>
      <c r="D7" s="35"/>
      <c r="E7" s="35"/>
    </row>
    <row r="8" spans="2:5" ht="14.25" x14ac:dyDescent="0.15">
      <c r="B8" s="36" t="s">
        <v>519</v>
      </c>
      <c r="C8" s="103"/>
      <c r="D8" s="35"/>
      <c r="E8" s="35"/>
    </row>
    <row r="9" spans="2:5" ht="14.25" x14ac:dyDescent="0.15">
      <c r="B9" s="36" t="s">
        <v>520</v>
      </c>
      <c r="C9" s="103"/>
      <c r="D9" s="35"/>
      <c r="E9" s="35"/>
    </row>
    <row r="10" spans="2:5" ht="14.25" x14ac:dyDescent="0.15">
      <c r="B10" s="37"/>
      <c r="C10" s="37"/>
      <c r="D10" s="105" t="s">
        <v>521</v>
      </c>
      <c r="E10" s="37"/>
    </row>
    <row r="11" spans="2:5" ht="21.75" thickBot="1" x14ac:dyDescent="0.3">
      <c r="B11" s="35"/>
      <c r="C11" s="35"/>
      <c r="D11" s="38" t="s">
        <v>522</v>
      </c>
      <c r="E11" s="35"/>
    </row>
    <row r="12" spans="2:5" ht="15" thickBot="1" x14ac:dyDescent="0.2">
      <c r="B12" s="35"/>
      <c r="C12" s="68" t="s">
        <v>523</v>
      </c>
      <c r="D12" s="69" t="s">
        <v>524</v>
      </c>
      <c r="E12" s="70" t="s">
        <v>525</v>
      </c>
    </row>
    <row r="13" spans="2:5" ht="14.25" x14ac:dyDescent="0.15">
      <c r="B13" s="35"/>
      <c r="C13" s="39">
        <v>1</v>
      </c>
      <c r="D13" s="40" t="s">
        <v>526</v>
      </c>
      <c r="E13" s="41">
        <f>SUMIF('למילוי  כולל כסף'!$B$3:$B$5003,C13,'למילוי  כולל כסף'!$T$3:$T$5003)</f>
        <v>6286.15</v>
      </c>
    </row>
    <row r="14" spans="2:5" ht="14.25" x14ac:dyDescent="0.15">
      <c r="B14" s="35"/>
      <c r="C14" s="42">
        <v>2</v>
      </c>
      <c r="D14" s="43" t="s">
        <v>527</v>
      </c>
      <c r="E14" s="44">
        <f>SUMIF('למילוי  כולל כסף'!$B$3:$B$5003,C14,'למילוי  כולל כסף'!$T$3:$T$5003)</f>
        <v>22733.474699999999</v>
      </c>
    </row>
    <row r="15" spans="2:5" ht="14.25" x14ac:dyDescent="0.15">
      <c r="B15" s="35"/>
      <c r="C15" s="45">
        <v>3</v>
      </c>
      <c r="D15" s="46" t="s">
        <v>528</v>
      </c>
      <c r="E15" s="47">
        <f>SUMIF('למילוי  כולל כסף'!$B$3:$B$5003,C15,'למילוי  כולל כסף'!$T$3:$T$5003)</f>
        <v>13810.693182999999</v>
      </c>
    </row>
    <row r="16" spans="2:5" ht="14.25" x14ac:dyDescent="0.15">
      <c r="B16" s="35"/>
      <c r="C16" s="45">
        <v>4</v>
      </c>
      <c r="D16" s="46" t="s">
        <v>529</v>
      </c>
      <c r="E16" s="47">
        <f>SUMIF('למילוי  כולל כסף'!$B$3:$B$5003,C16,'למילוי  כולל כסף'!$T$3:$T$5003)</f>
        <v>198</v>
      </c>
    </row>
    <row r="17" spans="2:5" ht="14.25" x14ac:dyDescent="0.15">
      <c r="B17" s="35"/>
      <c r="C17" s="45">
        <v>5</v>
      </c>
      <c r="D17" s="46" t="s">
        <v>530</v>
      </c>
      <c r="E17" s="47">
        <f>SUMIF('למילוי  כולל כסף'!$B$3:$B$5003,C17,'למילוי  כולל כסף'!$T$3:$T$5003)</f>
        <v>9141.3050000000003</v>
      </c>
    </row>
    <row r="18" spans="2:5" ht="14.25" x14ac:dyDescent="0.15">
      <c r="B18" s="35"/>
      <c r="C18" s="45">
        <v>6</v>
      </c>
      <c r="D18" s="43" t="s">
        <v>531</v>
      </c>
      <c r="E18" s="47">
        <f>SUMIF('למילוי  כולל כסף'!$B$3:$B$5003,C18,'למילוי  כולל כסף'!$T$3:$T$5003)</f>
        <v>0</v>
      </c>
    </row>
    <row r="19" spans="2:5" ht="14.25" x14ac:dyDescent="0.15">
      <c r="B19" s="35"/>
      <c r="C19" s="45">
        <v>7</v>
      </c>
      <c r="D19" s="46" t="s">
        <v>532</v>
      </c>
      <c r="E19" s="47">
        <f>SUMIF('למילוי  כולל כסף'!$B$3:$B$5003,C19,'למילוי  כולל כסף'!$T$3:$T$5003)</f>
        <v>11797.5</v>
      </c>
    </row>
    <row r="20" spans="2:5" ht="14.25" x14ac:dyDescent="0.15">
      <c r="B20" s="35"/>
      <c r="C20" s="45">
        <v>8</v>
      </c>
      <c r="D20" s="46" t="s">
        <v>533</v>
      </c>
      <c r="E20" s="47">
        <f>SUMIF('למילוי  כולל כסף'!$B$3:$B$5003,C20,'למילוי  כולל כסף'!$T$3:$T$5003)</f>
        <v>0</v>
      </c>
    </row>
    <row r="21" spans="2:5" ht="14.25" x14ac:dyDescent="0.15">
      <c r="B21" s="35"/>
      <c r="C21" s="45">
        <v>9</v>
      </c>
      <c r="D21" s="46" t="s">
        <v>534</v>
      </c>
      <c r="E21" s="47">
        <f>SUMIF('למילוי  כולל כסף'!$B$3:$B$5003,C21,'למילוי  כולל כסף'!$T$3:$T$5003)</f>
        <v>0</v>
      </c>
    </row>
    <row r="22" spans="2:5" ht="14.25" x14ac:dyDescent="0.15">
      <c r="B22" s="35"/>
      <c r="C22" s="45">
        <v>10</v>
      </c>
      <c r="D22" s="46" t="s">
        <v>535</v>
      </c>
      <c r="E22" s="47">
        <f>SUMIF('למילוי  כולל כסף'!$B$3:$B$5003,C22,'למילוי  כולל כסף'!$T$3:$T$5003)</f>
        <v>1320</v>
      </c>
    </row>
    <row r="23" spans="2:5" ht="14.25" x14ac:dyDescent="0.15">
      <c r="B23" s="35"/>
      <c r="C23" s="45">
        <v>11</v>
      </c>
      <c r="D23" s="46" t="s">
        <v>536</v>
      </c>
      <c r="E23" s="47">
        <f>SUMIF('למילוי  כולל כסף'!$B$3:$B$5003,C23,'למילוי  כולל כסף'!$T$3:$T$5003)</f>
        <v>5813.5</v>
      </c>
    </row>
    <row r="24" spans="2:5" ht="14.25" x14ac:dyDescent="0.15">
      <c r="B24" s="35"/>
      <c r="C24" s="45">
        <v>12</v>
      </c>
      <c r="D24" s="46" t="s">
        <v>537</v>
      </c>
      <c r="E24" s="47">
        <f>SUMIF('למילוי  כולל כסף'!$B$3:$B$5003,C24,'למילוי  כולל כסף'!$T$3:$T$5003)</f>
        <v>7441.2250000000004</v>
      </c>
    </row>
    <row r="25" spans="2:5" ht="14.25" x14ac:dyDescent="0.15">
      <c r="B25" s="35"/>
      <c r="C25" s="45">
        <v>13</v>
      </c>
      <c r="D25" s="46" t="s">
        <v>538</v>
      </c>
      <c r="E25" s="47">
        <f>SUMIF('למילוי  כולל כסף'!$B$3:$B$5003,C25,'למילוי  כולל כסף'!$T$3:$T$5003)</f>
        <v>2200</v>
      </c>
    </row>
    <row r="26" spans="2:5" ht="14.25" hidden="1" x14ac:dyDescent="0.15">
      <c r="B26" s="35"/>
      <c r="C26" s="45">
        <v>14</v>
      </c>
      <c r="D26" s="46"/>
      <c r="E26" s="47">
        <f>SUMIF('למילוי  כולל כסף'!$B$3:$B$506,C26,'למילוי  כולל כסף'!$T$3:$T$506)</f>
        <v>0</v>
      </c>
    </row>
    <row r="27" spans="2:5" ht="14.25" hidden="1" x14ac:dyDescent="0.15">
      <c r="B27" s="35"/>
      <c r="C27" s="45">
        <v>15</v>
      </c>
      <c r="D27" s="46"/>
      <c r="E27" s="47">
        <f>SUMIF('למילוי  כולל כסף'!$B$3:$B$506,C27,'למילוי  כולל כסף'!$T$3:$T$506)</f>
        <v>0</v>
      </c>
    </row>
    <row r="28" spans="2:5" ht="14.25" hidden="1" x14ac:dyDescent="0.15">
      <c r="B28" s="35"/>
      <c r="C28" s="45">
        <v>16</v>
      </c>
      <c r="D28" s="46"/>
      <c r="E28" s="47">
        <f>SUMIF('למילוי  כולל כסף'!$B$3:$B$506,C28,'למילוי  כולל כסף'!$T$3:$T$506)</f>
        <v>0</v>
      </c>
    </row>
    <row r="29" spans="2:5" ht="14.25" hidden="1" x14ac:dyDescent="0.15">
      <c r="B29" s="35"/>
      <c r="C29" s="45">
        <v>17</v>
      </c>
      <c r="D29" s="46"/>
      <c r="E29" s="47">
        <f>SUMIF('למילוי  כולל כסף'!$B$3:$B$506,C29,'למילוי  כולל כסף'!$T$3:$T$506)</f>
        <v>0</v>
      </c>
    </row>
    <row r="30" spans="2:5" ht="14.25" hidden="1" x14ac:dyDescent="0.15">
      <c r="B30" s="35"/>
      <c r="C30" s="45">
        <v>18</v>
      </c>
      <c r="D30" s="46"/>
      <c r="E30" s="47">
        <f>SUMIF('למילוי  כולל כסף'!$B$3:$B$506,C30,'למילוי  כולל כסף'!$T$3:$T$506)</f>
        <v>0</v>
      </c>
    </row>
    <row r="31" spans="2:5" ht="14.25" hidden="1" x14ac:dyDescent="0.15">
      <c r="B31" s="35"/>
      <c r="C31" s="45">
        <v>19</v>
      </c>
      <c r="D31" s="46"/>
      <c r="E31" s="47">
        <f>SUMIF('למילוי  כולל כסף'!$B$3:$B$506,C31,'למילוי  כולל כסף'!$T$3:$T$506)</f>
        <v>0</v>
      </c>
    </row>
    <row r="32" spans="2:5" ht="14.25" hidden="1" x14ac:dyDescent="0.15">
      <c r="B32" s="35"/>
      <c r="C32" s="45">
        <v>20</v>
      </c>
      <c r="D32" s="46"/>
      <c r="E32" s="47">
        <f>SUMIF('למילוי  כולל כסף'!$B$3:$B$506,C32,'למילוי  כולל כסף'!$T$3:$T$506)</f>
        <v>0</v>
      </c>
    </row>
    <row r="33" spans="2:6" ht="14.25" hidden="1" x14ac:dyDescent="0.15">
      <c r="B33" s="35"/>
      <c r="C33" s="45">
        <v>21</v>
      </c>
      <c r="D33" s="46"/>
      <c r="E33" s="47">
        <f>SUMIF('למילוי  כולל כסף'!$B$3:$B$506,C33,'למילוי  כולל כסף'!$T$3:$T$506)</f>
        <v>0</v>
      </c>
    </row>
    <row r="34" spans="2:6" ht="14.25" hidden="1" x14ac:dyDescent="0.15">
      <c r="B34" s="35"/>
      <c r="C34" s="45">
        <v>22</v>
      </c>
      <c r="D34" s="46"/>
      <c r="E34" s="47">
        <f>SUMIF('למילוי  כולל כסף'!$B$3:$B$506,C34,'למילוי  כולל כסף'!$T$3:$T$506)</f>
        <v>0</v>
      </c>
    </row>
    <row r="35" spans="2:6" ht="14.25" hidden="1" x14ac:dyDescent="0.15">
      <c r="B35" s="35"/>
      <c r="C35" s="45">
        <v>23</v>
      </c>
      <c r="D35" s="46"/>
      <c r="E35" s="47">
        <f>SUMIF('למילוי  כולל כסף'!$B$3:$B$506,C35,'למילוי  כולל כסף'!$T$3:$T$506)</f>
        <v>0</v>
      </c>
    </row>
    <row r="36" spans="2:6" ht="14.25" hidden="1" x14ac:dyDescent="0.15">
      <c r="B36" s="35"/>
      <c r="C36" s="45">
        <v>24</v>
      </c>
      <c r="D36" s="46"/>
      <c r="E36" s="47">
        <f>SUMIF('למילוי  כולל כסף'!$B$3:$B$506,C36,'למילוי  כולל כסף'!$T$3:$T$506)</f>
        <v>0</v>
      </c>
    </row>
    <row r="37" spans="2:6" ht="15" hidden="1" thickBot="1" x14ac:dyDescent="0.2">
      <c r="B37" s="35"/>
      <c r="C37" s="66">
        <v>28</v>
      </c>
      <c r="D37" s="48"/>
      <c r="E37" s="49">
        <f>SUMIF('למילוי  כולל כסף'!$B$3:$B$506,C37,'למילוי  כולל כסף'!$T$3:$T$506)</f>
        <v>0</v>
      </c>
    </row>
    <row r="38" spans="2:6" ht="14.25" x14ac:dyDescent="0.15">
      <c r="B38" s="35"/>
      <c r="C38" s="155" t="s">
        <v>539</v>
      </c>
      <c r="D38" s="155"/>
      <c r="E38" s="67">
        <f>SUM(E13:E37)</f>
        <v>80741.847883000009</v>
      </c>
    </row>
    <row r="39" spans="2:6" ht="14.25" x14ac:dyDescent="0.15">
      <c r="B39" s="35"/>
      <c r="C39" s="155" t="s">
        <v>540</v>
      </c>
      <c r="D39" s="155"/>
      <c r="E39" s="67">
        <f>E38*(MAAM-1)</f>
        <v>13726.114140109996</v>
      </c>
    </row>
    <row r="40" spans="2:6" ht="14.25" x14ac:dyDescent="0.15">
      <c r="B40" s="35"/>
      <c r="C40" s="155" t="s">
        <v>541</v>
      </c>
      <c r="D40" s="155"/>
      <c r="E40" s="67">
        <f>SUM(E38:E39)</f>
        <v>94467.962023110013</v>
      </c>
    </row>
    <row r="41" spans="2:6" ht="14.25" x14ac:dyDescent="0.15">
      <c r="B41" s="35"/>
      <c r="C41" s="35"/>
      <c r="D41" s="50"/>
      <c r="E41" s="51"/>
    </row>
    <row r="42" spans="2:6" s="93" customFormat="1" ht="31.5" customHeight="1" x14ac:dyDescent="0.15">
      <c r="B42" s="114"/>
      <c r="C42" s="156" t="s">
        <v>542</v>
      </c>
      <c r="D42" s="156"/>
      <c r="E42" s="113">
        <f>+E40*1.2</f>
        <v>113361.55442773202</v>
      </c>
      <c r="F42" s="115"/>
    </row>
    <row r="43" spans="2:6" ht="14.25" x14ac:dyDescent="0.15">
      <c r="B43" s="35"/>
      <c r="C43" s="35"/>
      <c r="D43" s="50"/>
      <c r="E43" s="51"/>
    </row>
    <row r="44" spans="2:6" ht="14.25" x14ac:dyDescent="0.15">
      <c r="B44" s="35"/>
      <c r="C44" s="35"/>
      <c r="D44" s="52"/>
      <c r="E44" s="52"/>
    </row>
    <row r="45" spans="2:6" ht="14.25" x14ac:dyDescent="0.15">
      <c r="B45" s="35"/>
      <c r="C45" s="53" t="s">
        <v>543</v>
      </c>
      <c r="D45" s="52"/>
      <c r="E45" s="35" t="e">
        <f>IF((E40+'למילוי  כולל כסף'!P516+#REF!)/3=ריכוז!E40,"  ","קיים חוסר התאמה בסיכומים")</f>
        <v>#REF!</v>
      </c>
    </row>
    <row r="46" spans="2:6" ht="14.25" x14ac:dyDescent="0.15">
      <c r="B46" s="35"/>
      <c r="C46" s="54" t="s">
        <v>544</v>
      </c>
      <c r="D46" s="52"/>
      <c r="E46" s="35"/>
    </row>
    <row r="47" spans="2:6" ht="14.25" x14ac:dyDescent="0.15">
      <c r="B47" s="35"/>
      <c r="C47" s="53" t="s">
        <v>545</v>
      </c>
      <c r="D47" s="53" t="s">
        <v>546</v>
      </c>
      <c r="E47" s="35"/>
    </row>
    <row r="48" spans="2:6" ht="14.25" x14ac:dyDescent="0.15">
      <c r="B48" s="52"/>
      <c r="C48" s="52"/>
      <c r="D48" s="35"/>
      <c r="E48" s="53" t="s">
        <v>547</v>
      </c>
    </row>
    <row r="49" spans="2:5" ht="14.25" x14ac:dyDescent="0.15">
      <c r="B49" s="52"/>
      <c r="C49" s="35"/>
      <c r="D49" s="35"/>
      <c r="E49" s="106" t="s">
        <v>548</v>
      </c>
    </row>
    <row r="50" spans="2:5" ht="14.25" x14ac:dyDescent="0.15">
      <c r="B50" s="52"/>
      <c r="C50" s="35"/>
      <c r="D50" s="35"/>
      <c r="E50" s="53" t="s">
        <v>549</v>
      </c>
    </row>
    <row r="98" spans="2:8" x14ac:dyDescent="0.15">
      <c r="B98" s="107"/>
      <c r="C98" s="107"/>
      <c r="D98" s="107"/>
      <c r="E98" s="107"/>
      <c r="F98" s="107"/>
      <c r="G98" s="107"/>
      <c r="H98" s="107"/>
    </row>
    <row r="99" spans="2:8" x14ac:dyDescent="0.15">
      <c r="B99" s="107"/>
      <c r="C99" s="107"/>
      <c r="D99" s="107"/>
      <c r="E99" s="107"/>
      <c r="F99" s="107"/>
      <c r="G99" s="107"/>
      <c r="H99" s="107"/>
    </row>
    <row r="100" spans="2:8" x14ac:dyDescent="0.15">
      <c r="B100" s="107" t="s">
        <v>550</v>
      </c>
      <c r="C100" s="107" t="s">
        <v>551</v>
      </c>
      <c r="D100" s="107"/>
      <c r="E100" s="107" t="s">
        <v>552</v>
      </c>
      <c r="F100" s="107" t="s">
        <v>553</v>
      </c>
      <c r="G100" s="107"/>
      <c r="H100" s="107"/>
    </row>
    <row r="101" spans="2:8" x14ac:dyDescent="0.15">
      <c r="B101" s="107" t="s">
        <v>554</v>
      </c>
      <c r="C101" s="107" t="s">
        <v>555</v>
      </c>
      <c r="D101" s="107"/>
      <c r="E101" s="107" t="s">
        <v>556</v>
      </c>
      <c r="F101" s="107" t="s">
        <v>557</v>
      </c>
      <c r="G101" s="107"/>
      <c r="H101" s="107"/>
    </row>
    <row r="102" spans="2:8" x14ac:dyDescent="0.15">
      <c r="B102" s="107" t="s">
        <v>558</v>
      </c>
      <c r="C102" s="107" t="s">
        <v>559</v>
      </c>
      <c r="D102" s="107"/>
      <c r="E102" s="107" t="s">
        <v>560</v>
      </c>
      <c r="F102" s="107" t="s">
        <v>561</v>
      </c>
      <c r="G102" s="107"/>
      <c r="H102" s="107"/>
    </row>
    <row r="103" spans="2:8" x14ac:dyDescent="0.15">
      <c r="B103" s="107" t="s">
        <v>562</v>
      </c>
      <c r="C103" s="107" t="s">
        <v>563</v>
      </c>
      <c r="D103" s="107"/>
      <c r="E103" s="107" t="s">
        <v>564</v>
      </c>
      <c r="F103" s="107" t="s">
        <v>565</v>
      </c>
      <c r="G103" s="107"/>
      <c r="H103" s="107"/>
    </row>
    <row r="104" spans="2:8" x14ac:dyDescent="0.15">
      <c r="B104" s="107" t="s">
        <v>566</v>
      </c>
      <c r="C104" s="107" t="s">
        <v>567</v>
      </c>
      <c r="D104" s="107"/>
      <c r="E104" s="107" t="s">
        <v>568</v>
      </c>
      <c r="F104" s="107" t="s">
        <v>569</v>
      </c>
      <c r="G104" s="107"/>
      <c r="H104" s="107"/>
    </row>
    <row r="105" spans="2:8" x14ac:dyDescent="0.15">
      <c r="B105" s="107" t="s">
        <v>570</v>
      </c>
      <c r="C105" s="107" t="s">
        <v>571</v>
      </c>
      <c r="D105" s="107"/>
      <c r="E105" s="107" t="s">
        <v>572</v>
      </c>
      <c r="F105" s="107" t="s">
        <v>573</v>
      </c>
      <c r="G105" s="107"/>
      <c r="H105" s="107"/>
    </row>
    <row r="106" spans="2:8" x14ac:dyDescent="0.15">
      <c r="B106" s="107" t="s">
        <v>574</v>
      </c>
      <c r="C106" s="107" t="s">
        <v>575</v>
      </c>
      <c r="D106" s="107"/>
      <c r="E106" s="107" t="s">
        <v>576</v>
      </c>
      <c r="F106" s="107" t="s">
        <v>577</v>
      </c>
      <c r="G106" s="107"/>
      <c r="H106" s="107"/>
    </row>
    <row r="107" spans="2:8" x14ac:dyDescent="0.15">
      <c r="B107" s="107" t="s">
        <v>578</v>
      </c>
      <c r="C107" s="107" t="s">
        <v>579</v>
      </c>
      <c r="D107" s="107"/>
      <c r="E107" s="107" t="s">
        <v>580</v>
      </c>
      <c r="F107" s="107" t="s">
        <v>581</v>
      </c>
      <c r="G107" s="107"/>
      <c r="H107" s="107"/>
    </row>
    <row r="108" spans="2:8" x14ac:dyDescent="0.15">
      <c r="B108" s="107" t="s">
        <v>582</v>
      </c>
      <c r="C108" s="107" t="s">
        <v>583</v>
      </c>
      <c r="D108" s="107"/>
      <c r="E108" s="107" t="s">
        <v>584</v>
      </c>
      <c r="F108" s="107" t="s">
        <v>585</v>
      </c>
      <c r="G108" s="107"/>
      <c r="H108" s="107"/>
    </row>
    <row r="109" spans="2:8" x14ac:dyDescent="0.15">
      <c r="B109" s="107" t="s">
        <v>586</v>
      </c>
      <c r="C109" s="107" t="s">
        <v>587</v>
      </c>
      <c r="D109" s="107"/>
      <c r="E109" s="107" t="s">
        <v>588</v>
      </c>
      <c r="F109" s="107" t="s">
        <v>589</v>
      </c>
      <c r="G109" s="107"/>
      <c r="H109" s="107"/>
    </row>
    <row r="110" spans="2:8" x14ac:dyDescent="0.15">
      <c r="B110" s="107" t="s">
        <v>590</v>
      </c>
      <c r="C110" s="107" t="s">
        <v>591</v>
      </c>
      <c r="D110" s="107"/>
      <c r="E110" s="107" t="s">
        <v>592</v>
      </c>
      <c r="F110" s="107" t="s">
        <v>593</v>
      </c>
      <c r="G110" s="107"/>
      <c r="H110" s="107"/>
    </row>
    <row r="111" spans="2:8" x14ac:dyDescent="0.15">
      <c r="B111" s="107" t="s">
        <v>594</v>
      </c>
      <c r="C111" s="107" t="s">
        <v>595</v>
      </c>
      <c r="D111" s="107"/>
      <c r="E111" s="107" t="s">
        <v>596</v>
      </c>
      <c r="F111" s="107" t="s">
        <v>597</v>
      </c>
      <c r="G111" s="107"/>
      <c r="H111" s="107"/>
    </row>
    <row r="112" spans="2:8" x14ac:dyDescent="0.15">
      <c r="B112" s="107" t="s">
        <v>598</v>
      </c>
      <c r="C112" s="107" t="s">
        <v>599</v>
      </c>
      <c r="D112" s="107"/>
      <c r="E112" s="107" t="s">
        <v>600</v>
      </c>
      <c r="F112" s="107" t="s">
        <v>601</v>
      </c>
      <c r="G112" s="107"/>
      <c r="H112" s="107"/>
    </row>
    <row r="113" spans="2:8" x14ac:dyDescent="0.15">
      <c r="B113" s="107"/>
      <c r="C113" s="107"/>
      <c r="D113" s="107"/>
      <c r="E113" s="107"/>
      <c r="F113" s="107"/>
      <c r="G113" s="107"/>
      <c r="H113" s="107"/>
    </row>
    <row r="114" spans="2:8" x14ac:dyDescent="0.15">
      <c r="B114" s="107"/>
      <c r="C114" s="107"/>
      <c r="D114" s="107"/>
      <c r="E114" s="107"/>
      <c r="F114" s="107"/>
      <c r="G114" s="107"/>
      <c r="H114" s="107"/>
    </row>
    <row r="115" spans="2:8" x14ac:dyDescent="0.15">
      <c r="B115" s="107"/>
      <c r="C115" s="107"/>
      <c r="D115" s="107"/>
      <c r="E115" s="107"/>
      <c r="F115" s="107"/>
      <c r="G115" s="107"/>
      <c r="H115" s="107"/>
    </row>
    <row r="116" spans="2:8" x14ac:dyDescent="0.15">
      <c r="B116" s="107"/>
      <c r="C116" s="107"/>
      <c r="D116" s="107"/>
      <c r="E116" s="107"/>
      <c r="F116" s="107"/>
      <c r="G116" s="107"/>
      <c r="H116" s="107"/>
    </row>
    <row r="117" spans="2:8" x14ac:dyDescent="0.15">
      <c r="B117" s="107"/>
      <c r="C117" s="107"/>
      <c r="D117" s="107"/>
      <c r="E117" s="107"/>
      <c r="F117" s="107"/>
      <c r="G117" s="107"/>
      <c r="H117" s="107"/>
    </row>
    <row r="118" spans="2:8" x14ac:dyDescent="0.15">
      <c r="B118" s="107"/>
      <c r="C118" s="107"/>
      <c r="D118" s="107"/>
      <c r="E118" s="107"/>
      <c r="F118" s="107"/>
      <c r="G118" s="107"/>
      <c r="H118" s="107"/>
    </row>
  </sheetData>
  <mergeCells count="4">
    <mergeCell ref="C38:D38"/>
    <mergeCell ref="C39:D39"/>
    <mergeCell ref="C40:D40"/>
    <mergeCell ref="C42:D42"/>
  </mergeCells>
  <conditionalFormatting sqref="E45">
    <cfRule type="expression" dxfId="6" priority="1">
      <formula>$E$45="קיים חוסר התאמה בסיכומים"</formula>
    </cfRule>
  </conditionalFormatting>
  <dataValidations count="2">
    <dataValidation type="list" allowBlank="1" showInputMessage="1" showErrorMessage="1" error="נא לבחור מרשימה" sqref="C4" xr:uid="{00000000-0002-0000-0100-000000000000}">
      <formula1>$E$100:$E$112</formula1>
    </dataValidation>
    <dataValidation type="list" allowBlank="1" showInputMessage="1" showErrorMessage="1" sqref="C5" xr:uid="{00000000-0002-0000-0100-000001000000}">
      <formula1>$F$100:$F$112</formula1>
    </dataValidation>
  </dataValidations>
  <pageMargins left="0.56000000000000005" right="0.47" top="0.37" bottom="0.71" header="0.48" footer="0.5500000000000000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U1036"/>
  <sheetViews>
    <sheetView rightToLeft="1" zoomScale="80" zoomScaleNormal="80" workbookViewId="0">
      <pane xSplit="16" ySplit="2" topLeftCell="Q511" activePane="bottomRight" state="frozen"/>
      <selection pane="bottomLeft" activeCell="A999" sqref="A999:D1028"/>
      <selection pane="topRight" activeCell="A999" sqref="A999:D1028"/>
      <selection pane="bottomRight" activeCell="A999" sqref="A999:D1028"/>
    </sheetView>
  </sheetViews>
  <sheetFormatPr defaultColWidth="8.94921875" defaultRowHeight="12.75" x14ac:dyDescent="0.15"/>
  <cols>
    <col min="1" max="1" width="6.12890625" style="2" customWidth="1"/>
    <col min="2" max="2" width="11.3984375" style="65" customWidth="1"/>
    <col min="3" max="3" width="43.15234375" style="23" customWidth="1"/>
    <col min="4" max="4" width="6.6171875" style="2" customWidth="1"/>
    <col min="5" max="5" width="8.94921875" style="2"/>
    <col min="6" max="6" width="7.4765625" style="2" customWidth="1"/>
    <col min="7" max="15" width="8.94921875" style="2" hidden="1" customWidth="1"/>
    <col min="16" max="16" width="8.45703125" style="59" customWidth="1"/>
    <col min="17" max="17" width="8.45703125" style="4" customWidth="1"/>
    <col min="18" max="19" width="8.94921875" style="4"/>
    <col min="20" max="20" width="12.2578125" style="4" bestFit="1" customWidth="1"/>
    <col min="21" max="21" width="15.56640625" style="4" customWidth="1"/>
    <col min="22" max="16384" width="8.94921875" style="2"/>
  </cols>
  <sheetData>
    <row r="1" spans="1:21" s="31" customFormat="1" ht="24" customHeight="1" x14ac:dyDescent="0.15">
      <c r="A1" s="91">
        <f ca="1">ריכוז!E4</f>
        <v>44410</v>
      </c>
      <c r="B1" s="92">
        <f>ריכוז!C8</f>
        <v>0</v>
      </c>
      <c r="C1" s="55" t="str">
        <f>ריכוז!D10</f>
        <v>אומדן-אתר 102 מכלול סיסטם</v>
      </c>
      <c r="D1" s="55"/>
      <c r="H1" s="2"/>
      <c r="I1" s="2"/>
      <c r="J1" s="2"/>
      <c r="K1" s="2"/>
      <c r="L1" s="2"/>
      <c r="M1" s="2"/>
      <c r="N1" s="2"/>
      <c r="O1" s="2"/>
      <c r="P1" s="57"/>
      <c r="Q1" s="56"/>
      <c r="R1" s="56"/>
      <c r="S1" s="56"/>
      <c r="T1" s="56"/>
      <c r="U1" s="56"/>
    </row>
    <row r="2" spans="1:21" s="31" customFormat="1" ht="47.25" x14ac:dyDescent="0.15">
      <c r="A2" s="94" t="s">
        <v>0</v>
      </c>
      <c r="B2" s="95" t="s">
        <v>1</v>
      </c>
      <c r="C2" s="96" t="s">
        <v>2</v>
      </c>
      <c r="D2" s="33" t="s">
        <v>602</v>
      </c>
      <c r="E2" s="97" t="s">
        <v>3</v>
      </c>
      <c r="F2" s="101" t="s">
        <v>603</v>
      </c>
      <c r="G2" s="74" t="s">
        <v>604</v>
      </c>
      <c r="H2" s="74" t="s">
        <v>605</v>
      </c>
      <c r="I2" s="74" t="s">
        <v>606</v>
      </c>
      <c r="J2" s="74" t="s">
        <v>607</v>
      </c>
      <c r="K2" s="74" t="s">
        <v>608</v>
      </c>
      <c r="L2" s="74" t="s">
        <v>609</v>
      </c>
      <c r="M2" s="74" t="s">
        <v>610</v>
      </c>
      <c r="N2" s="74" t="s">
        <v>611</v>
      </c>
      <c r="O2" s="74" t="s">
        <v>612</v>
      </c>
      <c r="P2" s="98" t="s">
        <v>613</v>
      </c>
      <c r="Q2" s="99" t="s">
        <v>6</v>
      </c>
      <c r="R2" s="99" t="s">
        <v>7</v>
      </c>
      <c r="S2" s="99" t="s">
        <v>614</v>
      </c>
      <c r="T2" s="99" t="s">
        <v>615</v>
      </c>
      <c r="U2" s="100" t="s">
        <v>616</v>
      </c>
    </row>
    <row r="3" spans="1:21" ht="63.75" customHeight="1" x14ac:dyDescent="0.15">
      <c r="A3" s="12">
        <v>1</v>
      </c>
      <c r="B3" s="63">
        <v>1</v>
      </c>
      <c r="C3" s="21" t="s">
        <v>617</v>
      </c>
      <c r="D3" s="21"/>
      <c r="E3" s="12" t="s">
        <v>12</v>
      </c>
      <c r="F3" s="71"/>
      <c r="G3" s="71"/>
      <c r="H3" s="71"/>
      <c r="I3" s="71"/>
      <c r="J3" s="71"/>
      <c r="K3" s="71"/>
      <c r="L3" s="71"/>
      <c r="M3" s="71"/>
      <c r="N3" s="71"/>
      <c r="O3" s="71"/>
      <c r="P3" s="58">
        <f t="shared" ref="P3:P67" si="0">SUM(F3:O3)</f>
        <v>0</v>
      </c>
      <c r="Q3" s="18">
        <f>VLOOKUP(A3,'[1]לאחר הנחת 35%- כ.כ מלא'!$B$2:$L$5068,8,0)</f>
        <v>1.2415</v>
      </c>
      <c r="R3" s="18">
        <v>2</v>
      </c>
      <c r="S3" s="15">
        <f t="shared" ref="S3:S66" si="1">+R3+Q3</f>
        <v>3.2415000000000003</v>
      </c>
      <c r="T3" s="15">
        <f t="shared" ref="T3:T66" si="2">S3*P3</f>
        <v>0</v>
      </c>
      <c r="U3" s="14"/>
    </row>
    <row r="4" spans="1:21" ht="60.75" x14ac:dyDescent="0.15">
      <c r="A4" s="12">
        <v>2</v>
      </c>
      <c r="B4" s="63">
        <v>1</v>
      </c>
      <c r="C4" s="21" t="s">
        <v>618</v>
      </c>
      <c r="D4" s="21"/>
      <c r="E4" s="12" t="s">
        <v>12</v>
      </c>
      <c r="F4" s="71"/>
      <c r="G4" s="71"/>
      <c r="H4" s="71"/>
      <c r="I4" s="71"/>
      <c r="J4" s="71"/>
      <c r="K4" s="71"/>
      <c r="L4" s="71"/>
      <c r="M4" s="71"/>
      <c r="N4" s="71"/>
      <c r="O4" s="71"/>
      <c r="P4" s="58">
        <f t="shared" si="0"/>
        <v>0</v>
      </c>
      <c r="Q4" s="18">
        <f>VLOOKUP(A4,'[1]לאחר הנחת 35%- כ.כ מלא'!$B$2:$L$5068,8,0)</f>
        <v>2.0605000000000002</v>
      </c>
      <c r="R4" s="18">
        <v>2</v>
      </c>
      <c r="S4" s="15">
        <f t="shared" si="1"/>
        <v>4.0605000000000002</v>
      </c>
      <c r="T4" s="15">
        <f t="shared" si="2"/>
        <v>0</v>
      </c>
      <c r="U4" s="14"/>
    </row>
    <row r="5" spans="1:21" ht="60.75" x14ac:dyDescent="0.15">
      <c r="A5" s="12">
        <v>3</v>
      </c>
      <c r="B5" s="63">
        <v>1</v>
      </c>
      <c r="C5" s="21" t="s">
        <v>619</v>
      </c>
      <c r="D5" s="21"/>
      <c r="E5" s="12" t="s">
        <v>12</v>
      </c>
      <c r="F5" s="71"/>
      <c r="G5" s="71"/>
      <c r="H5" s="71"/>
      <c r="I5" s="71"/>
      <c r="J5" s="71"/>
      <c r="K5" s="71"/>
      <c r="L5" s="71"/>
      <c r="M5" s="71"/>
      <c r="N5" s="71"/>
      <c r="O5" s="71"/>
      <c r="P5" s="58">
        <f t="shared" si="0"/>
        <v>0</v>
      </c>
      <c r="Q5" s="18">
        <f>VLOOKUP(A5,'[1]לאחר הנחת 35%- כ.כ מלא'!$B$2:$L$5068,8,0)</f>
        <v>1.5925000000000002</v>
      </c>
      <c r="R5" s="18">
        <v>2</v>
      </c>
      <c r="S5" s="15">
        <f t="shared" si="1"/>
        <v>3.5925000000000002</v>
      </c>
      <c r="T5" s="15">
        <f t="shared" si="2"/>
        <v>0</v>
      </c>
      <c r="U5" s="14"/>
    </row>
    <row r="6" spans="1:21" ht="60.75" x14ac:dyDescent="0.15">
      <c r="A6" s="12">
        <v>4</v>
      </c>
      <c r="B6" s="63">
        <v>1</v>
      </c>
      <c r="C6" s="21" t="s">
        <v>620</v>
      </c>
      <c r="D6" s="21"/>
      <c r="E6" s="12" t="s">
        <v>12</v>
      </c>
      <c r="F6" s="71"/>
      <c r="G6" s="71"/>
      <c r="H6" s="71"/>
      <c r="I6" s="71"/>
      <c r="J6" s="71"/>
      <c r="K6" s="71"/>
      <c r="L6" s="71"/>
      <c r="M6" s="71"/>
      <c r="N6" s="71"/>
      <c r="O6" s="71"/>
      <c r="P6" s="58">
        <f t="shared" si="0"/>
        <v>0</v>
      </c>
      <c r="Q6" s="18">
        <f>VLOOKUP(A6,'[1]לאחר הנחת 35%- כ.כ מלא'!$B$2:$L$5068,8,0)</f>
        <v>1.079</v>
      </c>
      <c r="R6" s="18">
        <v>2</v>
      </c>
      <c r="S6" s="15">
        <f t="shared" si="1"/>
        <v>3.0789999999999997</v>
      </c>
      <c r="T6" s="15">
        <f t="shared" si="2"/>
        <v>0</v>
      </c>
      <c r="U6" s="14"/>
    </row>
    <row r="7" spans="1:21" ht="72" x14ac:dyDescent="0.15">
      <c r="A7" s="12">
        <v>5</v>
      </c>
      <c r="B7" s="63">
        <v>1</v>
      </c>
      <c r="C7" s="21" t="s">
        <v>621</v>
      </c>
      <c r="D7" s="21"/>
      <c r="E7" s="12" t="s">
        <v>12</v>
      </c>
      <c r="F7" s="71"/>
      <c r="G7" s="71"/>
      <c r="H7" s="71"/>
      <c r="I7" s="71"/>
      <c r="J7" s="71"/>
      <c r="K7" s="71"/>
      <c r="L7" s="71"/>
      <c r="M7" s="71"/>
      <c r="N7" s="71"/>
      <c r="O7" s="71"/>
      <c r="P7" s="58">
        <f t="shared" si="0"/>
        <v>0</v>
      </c>
      <c r="Q7" s="18">
        <f>VLOOKUP(A7,'[1]לאחר הנחת 35%- כ.כ מלא'!$B$2:$L$5068,8,0)</f>
        <v>1.677</v>
      </c>
      <c r="R7" s="18">
        <v>2</v>
      </c>
      <c r="S7" s="15">
        <f t="shared" si="1"/>
        <v>3.677</v>
      </c>
      <c r="T7" s="15">
        <f t="shared" si="2"/>
        <v>0</v>
      </c>
      <c r="U7" s="14"/>
    </row>
    <row r="8" spans="1:21" ht="72" x14ac:dyDescent="0.15">
      <c r="A8" s="12">
        <v>6</v>
      </c>
      <c r="B8" s="63">
        <v>1</v>
      </c>
      <c r="C8" s="21" t="s">
        <v>622</v>
      </c>
      <c r="D8" s="21"/>
      <c r="E8" s="12" t="s">
        <v>12</v>
      </c>
      <c r="F8" s="71"/>
      <c r="G8" s="71"/>
      <c r="H8" s="71"/>
      <c r="I8" s="71"/>
      <c r="J8" s="71"/>
      <c r="K8" s="71"/>
      <c r="L8" s="71"/>
      <c r="M8" s="71"/>
      <c r="N8" s="71"/>
      <c r="O8" s="71"/>
      <c r="P8" s="58">
        <f t="shared" si="0"/>
        <v>0</v>
      </c>
      <c r="Q8" s="18">
        <f>VLOOKUP(A8,'[1]לאחר הנחת 35%- כ.כ מלא'!$B$2:$L$5068,8,0)</f>
        <v>2.3855</v>
      </c>
      <c r="R8" s="18">
        <v>2</v>
      </c>
      <c r="S8" s="15">
        <f t="shared" si="1"/>
        <v>4.3855000000000004</v>
      </c>
      <c r="T8" s="15">
        <f t="shared" si="2"/>
        <v>0</v>
      </c>
      <c r="U8" s="14"/>
    </row>
    <row r="9" spans="1:21" ht="72" x14ac:dyDescent="0.15">
      <c r="A9" s="12">
        <v>7</v>
      </c>
      <c r="B9" s="63">
        <v>1</v>
      </c>
      <c r="C9" s="21" t="s">
        <v>623</v>
      </c>
      <c r="D9" s="21"/>
      <c r="E9" s="12" t="s">
        <v>12</v>
      </c>
      <c r="F9" s="71"/>
      <c r="G9" s="71"/>
      <c r="H9" s="71"/>
      <c r="I9" s="71"/>
      <c r="J9" s="71"/>
      <c r="K9" s="71"/>
      <c r="L9" s="71"/>
      <c r="M9" s="71"/>
      <c r="N9" s="71"/>
      <c r="O9" s="71"/>
      <c r="P9" s="58">
        <f t="shared" si="0"/>
        <v>0</v>
      </c>
      <c r="Q9" s="18">
        <f>VLOOKUP(A9,'[1]לאחר הנחת 35%- כ.כ מלא'!$B$2:$L$5068,8,0)</f>
        <v>1.3454999999999999</v>
      </c>
      <c r="R9" s="18">
        <v>2</v>
      </c>
      <c r="S9" s="15">
        <f t="shared" si="1"/>
        <v>3.3454999999999999</v>
      </c>
      <c r="T9" s="15">
        <f t="shared" si="2"/>
        <v>0</v>
      </c>
      <c r="U9" s="14"/>
    </row>
    <row r="10" spans="1:21" ht="48.75" x14ac:dyDescent="0.15">
      <c r="A10" s="12">
        <v>8</v>
      </c>
      <c r="B10" s="63">
        <v>1</v>
      </c>
      <c r="C10" s="21" t="s">
        <v>624</v>
      </c>
      <c r="D10" s="21"/>
      <c r="E10" s="12" t="s">
        <v>12</v>
      </c>
      <c r="F10" s="71"/>
      <c r="G10" s="71"/>
      <c r="H10" s="71"/>
      <c r="I10" s="71"/>
      <c r="J10" s="71"/>
      <c r="K10" s="71"/>
      <c r="L10" s="71"/>
      <c r="M10" s="71"/>
      <c r="N10" s="71"/>
      <c r="O10" s="71"/>
      <c r="P10" s="58">
        <f t="shared" si="0"/>
        <v>0</v>
      </c>
      <c r="Q10" s="18">
        <f>VLOOKUP(A10,'[1]לאחר הנחת 35%- כ.כ מלא'!$B$2:$L$5068,8,0)</f>
        <v>0.55900000000000005</v>
      </c>
      <c r="R10" s="18">
        <v>0.12</v>
      </c>
      <c r="S10" s="15">
        <f t="shared" si="1"/>
        <v>0.67900000000000005</v>
      </c>
      <c r="T10" s="15">
        <f t="shared" si="2"/>
        <v>0</v>
      </c>
      <c r="U10" s="14"/>
    </row>
    <row r="11" spans="1:21" ht="48.75" x14ac:dyDescent="0.15">
      <c r="A11" s="12">
        <v>9</v>
      </c>
      <c r="B11" s="63">
        <v>1</v>
      </c>
      <c r="C11" s="21" t="s">
        <v>625</v>
      </c>
      <c r="D11" s="21"/>
      <c r="E11" s="12" t="s">
        <v>12</v>
      </c>
      <c r="F11" s="71"/>
      <c r="G11" s="71"/>
      <c r="H11" s="71"/>
      <c r="I11" s="71"/>
      <c r="J11" s="71"/>
      <c r="K11" s="71"/>
      <c r="L11" s="71"/>
      <c r="M11" s="71"/>
      <c r="N11" s="71"/>
      <c r="O11" s="71"/>
      <c r="P11" s="58">
        <f t="shared" si="0"/>
        <v>0</v>
      </c>
      <c r="Q11" s="18">
        <f>VLOOKUP(A11,'[1]לאחר הנחת 35%- כ.כ מלא'!$B$2:$L$5068,8,0)</f>
        <v>1.1180000000000001</v>
      </c>
      <c r="R11" s="18">
        <v>0.12</v>
      </c>
      <c r="S11" s="15">
        <f t="shared" si="1"/>
        <v>1.238</v>
      </c>
      <c r="T11" s="15">
        <f t="shared" si="2"/>
        <v>0</v>
      </c>
      <c r="U11" s="14"/>
    </row>
    <row r="12" spans="1:21" ht="48.75" x14ac:dyDescent="0.15">
      <c r="A12" s="12">
        <v>10</v>
      </c>
      <c r="B12" s="63">
        <v>1</v>
      </c>
      <c r="C12" s="21" t="s">
        <v>626</v>
      </c>
      <c r="D12" s="21"/>
      <c r="E12" s="12" t="s">
        <v>12</v>
      </c>
      <c r="F12" s="71"/>
      <c r="G12" s="71"/>
      <c r="H12" s="71"/>
      <c r="I12" s="71"/>
      <c r="J12" s="71"/>
      <c r="K12" s="71"/>
      <c r="L12" s="71"/>
      <c r="M12" s="71"/>
      <c r="N12" s="71"/>
      <c r="O12" s="71"/>
      <c r="P12" s="58">
        <f t="shared" si="0"/>
        <v>0</v>
      </c>
      <c r="Q12" s="18">
        <f>VLOOKUP(A12,'[1]לאחר הנחת 35%- כ.כ מלא'!$B$2:$L$5068,8,0)</f>
        <v>0.87750000000000006</v>
      </c>
      <c r="R12" s="18">
        <v>0.12</v>
      </c>
      <c r="S12" s="15">
        <f t="shared" si="1"/>
        <v>0.99750000000000005</v>
      </c>
      <c r="T12" s="15">
        <f t="shared" si="2"/>
        <v>0</v>
      </c>
      <c r="U12" s="14"/>
    </row>
    <row r="13" spans="1:21" ht="48.75" x14ac:dyDescent="0.15">
      <c r="A13" s="12">
        <v>11</v>
      </c>
      <c r="B13" s="63">
        <v>1</v>
      </c>
      <c r="C13" s="21" t="s">
        <v>627</v>
      </c>
      <c r="D13" s="21"/>
      <c r="E13" s="12" t="s">
        <v>12</v>
      </c>
      <c r="F13" s="71"/>
      <c r="G13" s="71"/>
      <c r="H13" s="71"/>
      <c r="I13" s="71"/>
      <c r="J13" s="71"/>
      <c r="K13" s="71"/>
      <c r="L13" s="71"/>
      <c r="M13" s="71"/>
      <c r="N13" s="71"/>
      <c r="O13" s="71"/>
      <c r="P13" s="58">
        <f t="shared" si="0"/>
        <v>0</v>
      </c>
      <c r="Q13" s="18">
        <f>VLOOKUP(A13,'[1]לאחר הנחת 35%- כ.כ מלא'!$B$2:$L$5068,8,0)</f>
        <v>0.24049999999999999</v>
      </c>
      <c r="R13" s="18">
        <v>0.12</v>
      </c>
      <c r="S13" s="15">
        <f t="shared" si="1"/>
        <v>0.36049999999999999</v>
      </c>
      <c r="T13" s="15">
        <f t="shared" si="2"/>
        <v>0</v>
      </c>
      <c r="U13" s="14"/>
    </row>
    <row r="14" spans="1:21" ht="48.75" x14ac:dyDescent="0.15">
      <c r="A14" s="12">
        <v>12</v>
      </c>
      <c r="B14" s="63">
        <v>1</v>
      </c>
      <c r="C14" s="21" t="s">
        <v>628</v>
      </c>
      <c r="D14" s="21"/>
      <c r="E14" s="12" t="s">
        <v>12</v>
      </c>
      <c r="F14" s="71"/>
      <c r="G14" s="71"/>
      <c r="H14" s="71"/>
      <c r="I14" s="71"/>
      <c r="J14" s="71"/>
      <c r="K14" s="71"/>
      <c r="L14" s="71"/>
      <c r="M14" s="71"/>
      <c r="N14" s="71"/>
      <c r="O14" s="71"/>
      <c r="P14" s="58">
        <f t="shared" si="0"/>
        <v>0</v>
      </c>
      <c r="Q14" s="18">
        <f>VLOOKUP(A14,'[1]לאחר הנחת 35%- כ.כ מלא'!$B$2:$L$5068,8,0)</f>
        <v>2.1775000000000002</v>
      </c>
      <c r="R14" s="18">
        <v>2.99</v>
      </c>
      <c r="S14" s="15">
        <f t="shared" si="1"/>
        <v>5.1675000000000004</v>
      </c>
      <c r="T14" s="15">
        <f t="shared" si="2"/>
        <v>0</v>
      </c>
      <c r="U14" s="14"/>
    </row>
    <row r="15" spans="1:21" ht="48.75" x14ac:dyDescent="0.15">
      <c r="A15" s="12">
        <v>13</v>
      </c>
      <c r="B15" s="63">
        <v>1</v>
      </c>
      <c r="C15" s="21" t="s">
        <v>629</v>
      </c>
      <c r="D15" s="21"/>
      <c r="E15" s="12" t="s">
        <v>12</v>
      </c>
      <c r="F15" s="71">
        <v>1300</v>
      </c>
      <c r="G15" s="71"/>
      <c r="H15" s="71"/>
      <c r="I15" s="71"/>
      <c r="J15" s="71"/>
      <c r="K15" s="71"/>
      <c r="L15" s="71"/>
      <c r="M15" s="71"/>
      <c r="N15" s="71"/>
      <c r="O15" s="71"/>
      <c r="P15" s="58">
        <f t="shared" si="0"/>
        <v>1300</v>
      </c>
      <c r="Q15" s="18">
        <f>VLOOKUP(A15,'[1]לאחר הנחת 35%- כ.כ מלא'!$B$2:$L$5068,8,0)</f>
        <v>4.3354999999999997</v>
      </c>
      <c r="R15" s="18">
        <v>0.5</v>
      </c>
      <c r="S15" s="15">
        <f t="shared" si="1"/>
        <v>4.8354999999999997</v>
      </c>
      <c r="T15" s="15">
        <f t="shared" si="2"/>
        <v>6286.15</v>
      </c>
      <c r="U15" s="14"/>
    </row>
    <row r="16" spans="1:21" ht="48.75" x14ac:dyDescent="0.15">
      <c r="A16" s="12">
        <v>14</v>
      </c>
      <c r="B16" s="63">
        <v>1</v>
      </c>
      <c r="C16" s="21" t="s">
        <v>630</v>
      </c>
      <c r="D16" s="21"/>
      <c r="E16" s="12" t="s">
        <v>12</v>
      </c>
      <c r="F16" s="71"/>
      <c r="G16" s="71"/>
      <c r="H16" s="71"/>
      <c r="I16" s="71"/>
      <c r="J16" s="71"/>
      <c r="K16" s="71"/>
      <c r="L16" s="71"/>
      <c r="M16" s="71"/>
      <c r="N16" s="71"/>
      <c r="O16" s="71"/>
      <c r="P16" s="58">
        <f t="shared" si="0"/>
        <v>0</v>
      </c>
      <c r="Q16" s="18">
        <f>VLOOKUP(A16,'[1]לאחר הנחת 35%- כ.כ מלא'!$B$2:$L$5068,8,0)</f>
        <v>2.7235000000000005</v>
      </c>
      <c r="R16" s="18">
        <v>2</v>
      </c>
      <c r="S16" s="15">
        <f t="shared" si="1"/>
        <v>4.7235000000000005</v>
      </c>
      <c r="T16" s="15">
        <f t="shared" si="2"/>
        <v>0</v>
      </c>
      <c r="U16" s="14"/>
    </row>
    <row r="17" spans="1:21" ht="60.75" x14ac:dyDescent="0.15">
      <c r="A17" s="12">
        <v>15</v>
      </c>
      <c r="B17" s="63">
        <v>1</v>
      </c>
      <c r="C17" s="21" t="s">
        <v>631</v>
      </c>
      <c r="D17" s="21"/>
      <c r="E17" s="12" t="s">
        <v>12</v>
      </c>
      <c r="F17" s="71"/>
      <c r="G17" s="71"/>
      <c r="H17" s="71"/>
      <c r="I17" s="71"/>
      <c r="J17" s="71"/>
      <c r="K17" s="71"/>
      <c r="L17" s="71"/>
      <c r="M17" s="71"/>
      <c r="N17" s="71"/>
      <c r="O17" s="71"/>
      <c r="P17" s="58">
        <f t="shared" si="0"/>
        <v>0</v>
      </c>
      <c r="Q17" s="18">
        <f>VLOOKUP(A17,'[1]לאחר הנחת 35%- כ.כ מלא'!$B$2:$L$5068,8,0)</f>
        <v>1.7484999999999999</v>
      </c>
      <c r="R17" s="18">
        <v>2.99</v>
      </c>
      <c r="S17" s="15">
        <f t="shared" si="1"/>
        <v>4.7385000000000002</v>
      </c>
      <c r="T17" s="15">
        <f t="shared" si="2"/>
        <v>0</v>
      </c>
      <c r="U17" s="14"/>
    </row>
    <row r="18" spans="1:21" ht="72" x14ac:dyDescent="0.15">
      <c r="A18" s="12">
        <v>16</v>
      </c>
      <c r="B18" s="63">
        <v>1</v>
      </c>
      <c r="C18" s="21" t="s">
        <v>632</v>
      </c>
      <c r="D18" s="21"/>
      <c r="E18" s="12" t="s">
        <v>12</v>
      </c>
      <c r="F18" s="71"/>
      <c r="G18" s="71"/>
      <c r="H18" s="71"/>
      <c r="I18" s="71"/>
      <c r="J18" s="71"/>
      <c r="K18" s="71"/>
      <c r="L18" s="71"/>
      <c r="M18" s="71"/>
      <c r="N18" s="71"/>
      <c r="O18" s="71"/>
      <c r="P18" s="58">
        <f t="shared" si="0"/>
        <v>0</v>
      </c>
      <c r="Q18" s="18">
        <f>VLOOKUP(A18,'[1]לאחר הנחת 35%- כ.כ מלא'!$B$2:$L$5068,8,0)</f>
        <v>2.9575</v>
      </c>
      <c r="R18" s="18">
        <v>2.81</v>
      </c>
      <c r="S18" s="15">
        <f t="shared" si="1"/>
        <v>5.7675000000000001</v>
      </c>
      <c r="T18" s="15">
        <f t="shared" si="2"/>
        <v>0</v>
      </c>
      <c r="U18" s="14"/>
    </row>
    <row r="19" spans="1:21" ht="72" x14ac:dyDescent="0.15">
      <c r="A19" s="12">
        <v>17</v>
      </c>
      <c r="B19" s="63">
        <v>1</v>
      </c>
      <c r="C19" s="21" t="s">
        <v>633</v>
      </c>
      <c r="D19" s="21"/>
      <c r="E19" s="12" t="s">
        <v>12</v>
      </c>
      <c r="F19" s="71"/>
      <c r="G19" s="71"/>
      <c r="H19" s="71"/>
      <c r="I19" s="71"/>
      <c r="J19" s="71"/>
      <c r="K19" s="71"/>
      <c r="L19" s="71"/>
      <c r="M19" s="71"/>
      <c r="N19" s="71"/>
      <c r="O19" s="71"/>
      <c r="P19" s="58">
        <f t="shared" si="0"/>
        <v>0</v>
      </c>
      <c r="Q19" s="18">
        <f>VLOOKUP(A19,'[1]לאחר הנחת 35%- כ.כ מלא'!$B$2:$L$5068,8,0)</f>
        <v>4.9985000000000008</v>
      </c>
      <c r="R19" s="18">
        <v>2.81</v>
      </c>
      <c r="S19" s="15">
        <f t="shared" si="1"/>
        <v>7.8085000000000004</v>
      </c>
      <c r="T19" s="15">
        <f t="shared" si="2"/>
        <v>0</v>
      </c>
      <c r="U19" s="14"/>
    </row>
    <row r="20" spans="1:21" ht="72" x14ac:dyDescent="0.15">
      <c r="A20" s="12">
        <v>18</v>
      </c>
      <c r="B20" s="63">
        <v>1</v>
      </c>
      <c r="C20" s="21" t="s">
        <v>634</v>
      </c>
      <c r="D20" s="21"/>
      <c r="E20" s="12" t="s">
        <v>12</v>
      </c>
      <c r="F20" s="71"/>
      <c r="G20" s="71"/>
      <c r="H20" s="71"/>
      <c r="I20" s="71"/>
      <c r="J20" s="71"/>
      <c r="K20" s="71"/>
      <c r="L20" s="71"/>
      <c r="M20" s="71"/>
      <c r="N20" s="71"/>
      <c r="O20" s="71"/>
      <c r="P20" s="58">
        <f t="shared" si="0"/>
        <v>0</v>
      </c>
      <c r="Q20" s="18">
        <f>VLOOKUP(A20,'[1]לאחר הנחת 35%- כ.כ מלא'!$B$2:$L$5068,8,0)</f>
        <v>3.5360000000000005</v>
      </c>
      <c r="R20" s="18">
        <v>1.05</v>
      </c>
      <c r="S20" s="15">
        <f t="shared" si="1"/>
        <v>4.5860000000000003</v>
      </c>
      <c r="T20" s="15">
        <f t="shared" si="2"/>
        <v>0</v>
      </c>
      <c r="U20" s="14"/>
    </row>
    <row r="21" spans="1:21" ht="60.75" x14ac:dyDescent="0.15">
      <c r="A21" s="12">
        <v>19</v>
      </c>
      <c r="B21" s="63">
        <v>1</v>
      </c>
      <c r="C21" s="21" t="s">
        <v>635</v>
      </c>
      <c r="D21" s="21"/>
      <c r="E21" s="12" t="s">
        <v>12</v>
      </c>
      <c r="F21" s="71"/>
      <c r="G21" s="71"/>
      <c r="H21" s="71"/>
      <c r="I21" s="71"/>
      <c r="J21" s="71"/>
      <c r="K21" s="71"/>
      <c r="L21" s="71"/>
      <c r="M21" s="71"/>
      <c r="N21" s="71"/>
      <c r="O21" s="71"/>
      <c r="P21" s="58">
        <f t="shared" si="0"/>
        <v>0</v>
      </c>
      <c r="Q21" s="18">
        <f>VLOOKUP(A21,'[1]לאחר הנחת 35%- כ.כ מלא'!$B$2:$L$5068,8,0)</f>
        <v>1.3585</v>
      </c>
      <c r="R21" s="18">
        <v>0.45</v>
      </c>
      <c r="S21" s="15">
        <f t="shared" si="1"/>
        <v>1.8085</v>
      </c>
      <c r="T21" s="15">
        <f t="shared" si="2"/>
        <v>0</v>
      </c>
      <c r="U21" s="14"/>
    </row>
    <row r="22" spans="1:21" ht="60.75" x14ac:dyDescent="0.15">
      <c r="A22" s="12">
        <v>20</v>
      </c>
      <c r="B22" s="63">
        <v>1</v>
      </c>
      <c r="C22" s="21" t="s">
        <v>636</v>
      </c>
      <c r="D22" s="21"/>
      <c r="E22" s="12" t="s">
        <v>12</v>
      </c>
      <c r="F22" s="71"/>
      <c r="G22" s="71"/>
      <c r="H22" s="71"/>
      <c r="I22" s="71"/>
      <c r="J22" s="71"/>
      <c r="K22" s="71"/>
      <c r="L22" s="71"/>
      <c r="M22" s="71"/>
      <c r="N22" s="71"/>
      <c r="O22" s="71"/>
      <c r="P22" s="58">
        <f t="shared" si="0"/>
        <v>0</v>
      </c>
      <c r="Q22" s="18">
        <f>VLOOKUP(A22,'[1]לאחר הנחת 35%- כ.כ מלא'!$B$2:$L$5068,8,0)</f>
        <v>3.4385000000000003</v>
      </c>
      <c r="R22" s="18">
        <v>0.12</v>
      </c>
      <c r="S22" s="15">
        <f t="shared" si="1"/>
        <v>3.5585000000000004</v>
      </c>
      <c r="T22" s="15">
        <f t="shared" si="2"/>
        <v>0</v>
      </c>
      <c r="U22" s="14"/>
    </row>
    <row r="23" spans="1:21" ht="60.75" x14ac:dyDescent="0.15">
      <c r="A23" s="12">
        <v>21</v>
      </c>
      <c r="B23" s="63">
        <v>1</v>
      </c>
      <c r="C23" s="21" t="s">
        <v>637</v>
      </c>
      <c r="D23" s="21"/>
      <c r="E23" s="12" t="s">
        <v>12</v>
      </c>
      <c r="F23" s="71"/>
      <c r="G23" s="71"/>
      <c r="H23" s="71"/>
      <c r="I23" s="71"/>
      <c r="J23" s="71"/>
      <c r="K23" s="71"/>
      <c r="L23" s="71"/>
      <c r="M23" s="71"/>
      <c r="N23" s="71"/>
      <c r="O23" s="71"/>
      <c r="P23" s="58">
        <f t="shared" si="0"/>
        <v>0</v>
      </c>
      <c r="Q23" s="18">
        <f>VLOOKUP(A23,'[1]לאחר הנחת 35%- כ.כ מלא'!$B$2:$L$5068,8,0)</f>
        <v>1.677</v>
      </c>
      <c r="R23" s="18">
        <v>0.45</v>
      </c>
      <c r="S23" s="15">
        <f t="shared" si="1"/>
        <v>2.1270000000000002</v>
      </c>
      <c r="T23" s="15">
        <f t="shared" si="2"/>
        <v>0</v>
      </c>
      <c r="U23" s="14"/>
    </row>
    <row r="24" spans="1:21" ht="60.75" x14ac:dyDescent="0.15">
      <c r="A24" s="12">
        <v>22</v>
      </c>
      <c r="B24" s="63">
        <v>1</v>
      </c>
      <c r="C24" s="21" t="s">
        <v>638</v>
      </c>
      <c r="D24" s="21"/>
      <c r="E24" s="12" t="s">
        <v>12</v>
      </c>
      <c r="F24" s="71"/>
      <c r="G24" s="71"/>
      <c r="H24" s="71"/>
      <c r="I24" s="71"/>
      <c r="J24" s="71"/>
      <c r="K24" s="71"/>
      <c r="L24" s="71"/>
      <c r="M24" s="71"/>
      <c r="N24" s="71"/>
      <c r="O24" s="71"/>
      <c r="P24" s="58">
        <f t="shared" si="0"/>
        <v>0</v>
      </c>
      <c r="Q24" s="18">
        <f>VLOOKUP(A24,'[1]לאחר הנחת 35%- כ.כ מלא'!$B$2:$L$5068,8,0)</f>
        <v>0.63700000000000001</v>
      </c>
      <c r="R24" s="18">
        <v>0.25</v>
      </c>
      <c r="S24" s="15">
        <f t="shared" si="1"/>
        <v>0.88700000000000001</v>
      </c>
      <c r="T24" s="15">
        <f t="shared" si="2"/>
        <v>0</v>
      </c>
      <c r="U24" s="14"/>
    </row>
    <row r="25" spans="1:21" ht="60.75" x14ac:dyDescent="0.15">
      <c r="A25" s="12">
        <v>23</v>
      </c>
      <c r="B25" s="63">
        <v>1</v>
      </c>
      <c r="C25" s="21" t="s">
        <v>639</v>
      </c>
      <c r="D25" s="21"/>
      <c r="E25" s="12" t="s">
        <v>12</v>
      </c>
      <c r="F25" s="71"/>
      <c r="G25" s="71"/>
      <c r="H25" s="71"/>
      <c r="I25" s="71"/>
      <c r="J25" s="71"/>
      <c r="K25" s="71"/>
      <c r="L25" s="71"/>
      <c r="M25" s="71"/>
      <c r="N25" s="71"/>
      <c r="O25" s="71"/>
      <c r="P25" s="58">
        <f t="shared" si="0"/>
        <v>0</v>
      </c>
      <c r="Q25" s="18">
        <f>VLOOKUP(A25,'[1]לאחר הנחת 35%- כ.כ מלא'!$B$2:$L$5068,8,0)</f>
        <v>4.0105000000000004</v>
      </c>
      <c r="R25" s="18">
        <v>5.67</v>
      </c>
      <c r="S25" s="15">
        <f t="shared" si="1"/>
        <v>9.6805000000000003</v>
      </c>
      <c r="T25" s="15">
        <f t="shared" si="2"/>
        <v>0</v>
      </c>
      <c r="U25" s="14"/>
    </row>
    <row r="26" spans="1:21" ht="60.75" x14ac:dyDescent="0.15">
      <c r="A26" s="12">
        <v>24</v>
      </c>
      <c r="B26" s="63">
        <v>1</v>
      </c>
      <c r="C26" s="21" t="s">
        <v>640</v>
      </c>
      <c r="D26" s="21"/>
      <c r="E26" s="12" t="s">
        <v>12</v>
      </c>
      <c r="F26" s="71"/>
      <c r="G26" s="71"/>
      <c r="H26" s="71"/>
      <c r="I26" s="71"/>
      <c r="J26" s="71"/>
      <c r="K26" s="71"/>
      <c r="L26" s="71"/>
      <c r="M26" s="71"/>
      <c r="N26" s="71"/>
      <c r="O26" s="71"/>
      <c r="P26" s="58">
        <f t="shared" si="0"/>
        <v>0</v>
      </c>
      <c r="Q26" s="18">
        <f>VLOOKUP(A26,'[1]לאחר הנחת 35%- כ.כ מלא'!$B$2:$L$5068,8,0)</f>
        <v>2.1840000000000002</v>
      </c>
      <c r="R26" s="18">
        <v>2</v>
      </c>
      <c r="S26" s="15">
        <f t="shared" si="1"/>
        <v>4.1840000000000002</v>
      </c>
      <c r="T26" s="15">
        <f t="shared" si="2"/>
        <v>0</v>
      </c>
      <c r="U26" s="14"/>
    </row>
    <row r="27" spans="1:21" ht="60.75" x14ac:dyDescent="0.15">
      <c r="A27" s="12">
        <v>25</v>
      </c>
      <c r="B27" s="63">
        <v>1</v>
      </c>
      <c r="C27" s="21" t="s">
        <v>641</v>
      </c>
      <c r="D27" s="21"/>
      <c r="E27" s="12" t="s">
        <v>12</v>
      </c>
      <c r="F27" s="71"/>
      <c r="G27" s="71"/>
      <c r="H27" s="71"/>
      <c r="I27" s="71"/>
      <c r="J27" s="71"/>
      <c r="K27" s="71"/>
      <c r="L27" s="71"/>
      <c r="M27" s="71"/>
      <c r="N27" s="71"/>
      <c r="O27" s="71"/>
      <c r="P27" s="58">
        <f t="shared" si="0"/>
        <v>0</v>
      </c>
      <c r="Q27" s="18">
        <f>VLOOKUP(A27,'[1]לאחר הנחת 35%- כ.כ מלא'!$B$2:$L$5068,8,0)</f>
        <v>4.6020000000000003</v>
      </c>
      <c r="R27" s="18">
        <v>4</v>
      </c>
      <c r="S27" s="15">
        <f t="shared" si="1"/>
        <v>8.6020000000000003</v>
      </c>
      <c r="T27" s="15">
        <f t="shared" si="2"/>
        <v>0</v>
      </c>
      <c r="U27" s="14"/>
    </row>
    <row r="28" spans="1:21" ht="72" x14ac:dyDescent="0.15">
      <c r="A28" s="12">
        <v>26</v>
      </c>
      <c r="B28" s="63">
        <v>1</v>
      </c>
      <c r="C28" s="21" t="s">
        <v>642</v>
      </c>
      <c r="D28" s="21"/>
      <c r="E28" s="12" t="s">
        <v>12</v>
      </c>
      <c r="F28" s="71"/>
      <c r="G28" s="71"/>
      <c r="H28" s="71"/>
      <c r="I28" s="71"/>
      <c r="J28" s="71"/>
      <c r="K28" s="71"/>
      <c r="L28" s="71"/>
      <c r="M28" s="71"/>
      <c r="N28" s="71"/>
      <c r="O28" s="71"/>
      <c r="P28" s="58">
        <f t="shared" si="0"/>
        <v>0</v>
      </c>
      <c r="Q28" s="18">
        <f>VLOOKUP(A28,'[1]לאחר הנחת 35%- כ.כ מלא'!$B$2:$L$5068,8,0)</f>
        <v>3.5165000000000002</v>
      </c>
      <c r="R28" s="18">
        <v>5.94</v>
      </c>
      <c r="S28" s="15">
        <f t="shared" si="1"/>
        <v>9.4565000000000001</v>
      </c>
      <c r="T28" s="15">
        <f t="shared" si="2"/>
        <v>0</v>
      </c>
      <c r="U28" s="14"/>
    </row>
    <row r="29" spans="1:21" ht="83.25" x14ac:dyDescent="0.15">
      <c r="A29" s="12">
        <v>27</v>
      </c>
      <c r="B29" s="63">
        <v>1</v>
      </c>
      <c r="C29" s="21" t="s">
        <v>643</v>
      </c>
      <c r="D29" s="21"/>
      <c r="E29" s="12" t="s">
        <v>12</v>
      </c>
      <c r="F29" s="71"/>
      <c r="G29" s="71"/>
      <c r="H29" s="71"/>
      <c r="I29" s="71"/>
      <c r="J29" s="71"/>
      <c r="K29" s="71"/>
      <c r="L29" s="71"/>
      <c r="M29" s="71"/>
      <c r="N29" s="71"/>
      <c r="O29" s="71"/>
      <c r="P29" s="58">
        <f t="shared" si="0"/>
        <v>0</v>
      </c>
      <c r="Q29" s="18">
        <f>VLOOKUP(A29,'[1]לאחר הנחת 35%- כ.כ מלא'!$B$2:$L$5068,8,0)</f>
        <v>4.3745000000000003</v>
      </c>
      <c r="R29" s="18">
        <v>5.94</v>
      </c>
      <c r="S29" s="15">
        <f t="shared" si="1"/>
        <v>10.314500000000001</v>
      </c>
      <c r="T29" s="15">
        <f t="shared" si="2"/>
        <v>0</v>
      </c>
      <c r="U29" s="14"/>
    </row>
    <row r="30" spans="1:21" ht="83.25" x14ac:dyDescent="0.15">
      <c r="A30" s="12">
        <v>28</v>
      </c>
      <c r="B30" s="63">
        <v>1</v>
      </c>
      <c r="C30" s="21" t="s">
        <v>644</v>
      </c>
      <c r="D30" s="21"/>
      <c r="E30" s="12" t="s">
        <v>12</v>
      </c>
      <c r="F30" s="71"/>
      <c r="G30" s="71"/>
      <c r="H30" s="71"/>
      <c r="I30" s="71"/>
      <c r="J30" s="71"/>
      <c r="K30" s="71"/>
      <c r="L30" s="71"/>
      <c r="M30" s="71"/>
      <c r="N30" s="71"/>
      <c r="O30" s="71"/>
      <c r="P30" s="58">
        <f t="shared" si="0"/>
        <v>0</v>
      </c>
      <c r="Q30" s="18">
        <f>VLOOKUP(A30,'[1]לאחר הנחת 35%- כ.כ מלא'!$B$2:$L$5068,8,0)</f>
        <v>6.7665000000000006</v>
      </c>
      <c r="R30" s="18">
        <v>2</v>
      </c>
      <c r="S30" s="15">
        <f t="shared" si="1"/>
        <v>8.7665000000000006</v>
      </c>
      <c r="T30" s="15">
        <f t="shared" si="2"/>
        <v>0</v>
      </c>
      <c r="U30" s="14"/>
    </row>
    <row r="31" spans="1:21" ht="83.25" x14ac:dyDescent="0.15">
      <c r="A31" s="12">
        <v>29</v>
      </c>
      <c r="B31" s="63">
        <v>1</v>
      </c>
      <c r="C31" s="21" t="s">
        <v>645</v>
      </c>
      <c r="D31" s="21"/>
      <c r="E31" s="12" t="s">
        <v>12</v>
      </c>
      <c r="F31" s="71"/>
      <c r="G31" s="71"/>
      <c r="H31" s="71"/>
      <c r="I31" s="71"/>
      <c r="J31" s="71"/>
      <c r="K31" s="71"/>
      <c r="L31" s="71"/>
      <c r="M31" s="71"/>
      <c r="N31" s="71"/>
      <c r="O31" s="71"/>
      <c r="P31" s="58">
        <f t="shared" si="0"/>
        <v>0</v>
      </c>
      <c r="Q31" s="18">
        <f>VLOOKUP(A31,'[1]לאחר הנחת 35%- כ.כ מלא'!$B$2:$L$5068,8,0)</f>
        <v>4.9725000000000001</v>
      </c>
      <c r="R31" s="18">
        <v>5.94</v>
      </c>
      <c r="S31" s="15">
        <f t="shared" si="1"/>
        <v>10.912500000000001</v>
      </c>
      <c r="T31" s="15">
        <f t="shared" si="2"/>
        <v>0</v>
      </c>
      <c r="U31" s="14"/>
    </row>
    <row r="32" spans="1:21" ht="72" x14ac:dyDescent="0.15">
      <c r="A32" s="12">
        <v>30</v>
      </c>
      <c r="B32" s="63">
        <v>1</v>
      </c>
      <c r="C32" s="21" t="s">
        <v>646</v>
      </c>
      <c r="D32" s="21"/>
      <c r="E32" s="12" t="s">
        <v>12</v>
      </c>
      <c r="F32" s="71"/>
      <c r="G32" s="71"/>
      <c r="H32" s="71"/>
      <c r="I32" s="71"/>
      <c r="J32" s="71"/>
      <c r="K32" s="71"/>
      <c r="L32" s="71"/>
      <c r="M32" s="71"/>
      <c r="N32" s="71"/>
      <c r="O32" s="71"/>
      <c r="P32" s="58">
        <f t="shared" si="0"/>
        <v>0</v>
      </c>
      <c r="Q32" s="18">
        <f>VLOOKUP(A32,'[1]לאחר הנחת 35%- כ.כ מלא'!$B$2:$L$5068,8,0)</f>
        <v>5.7589999999999995</v>
      </c>
      <c r="R32" s="18">
        <v>5.67</v>
      </c>
      <c r="S32" s="15">
        <f t="shared" si="1"/>
        <v>11.428999999999998</v>
      </c>
      <c r="T32" s="15">
        <f t="shared" si="2"/>
        <v>0</v>
      </c>
      <c r="U32" s="14"/>
    </row>
    <row r="33" spans="1:21" ht="72" x14ac:dyDescent="0.15">
      <c r="A33" s="12">
        <v>31</v>
      </c>
      <c r="B33" s="63">
        <v>1</v>
      </c>
      <c r="C33" s="21" t="s">
        <v>647</v>
      </c>
      <c r="D33" s="21"/>
      <c r="E33" s="12" t="s">
        <v>12</v>
      </c>
      <c r="F33" s="71"/>
      <c r="G33" s="71"/>
      <c r="H33" s="71"/>
      <c r="I33" s="71"/>
      <c r="J33" s="71"/>
      <c r="K33" s="71"/>
      <c r="L33" s="71"/>
      <c r="M33" s="71"/>
      <c r="N33" s="71"/>
      <c r="O33" s="71"/>
      <c r="P33" s="58">
        <f t="shared" si="0"/>
        <v>0</v>
      </c>
      <c r="Q33" s="18">
        <f>VLOOKUP(A33,'[1]לאחר הנחת 35%- כ.כ מלא'!$B$2:$L$5068,8,0)</f>
        <v>3.7765</v>
      </c>
      <c r="R33" s="18">
        <v>2</v>
      </c>
      <c r="S33" s="15">
        <f t="shared" si="1"/>
        <v>5.7765000000000004</v>
      </c>
      <c r="T33" s="15">
        <f t="shared" si="2"/>
        <v>0</v>
      </c>
      <c r="U33" s="14"/>
    </row>
    <row r="34" spans="1:21" ht="72" x14ac:dyDescent="0.15">
      <c r="A34" s="12">
        <v>33</v>
      </c>
      <c r="B34" s="63">
        <v>1</v>
      </c>
      <c r="C34" s="21" t="s">
        <v>648</v>
      </c>
      <c r="D34" s="21"/>
      <c r="E34" s="12" t="s">
        <v>12</v>
      </c>
      <c r="F34" s="71"/>
      <c r="G34" s="71"/>
      <c r="H34" s="71"/>
      <c r="I34" s="71"/>
      <c r="J34" s="71"/>
      <c r="K34" s="71"/>
      <c r="L34" s="71"/>
      <c r="M34" s="71"/>
      <c r="N34" s="71"/>
      <c r="O34" s="71"/>
      <c r="P34" s="58">
        <f t="shared" si="0"/>
        <v>0</v>
      </c>
      <c r="Q34" s="18">
        <f>VLOOKUP(A34,'[1]לאחר הנחת 35%- כ.כ מלא'!$B$2:$L$5068,8,0)</f>
        <v>6.3895</v>
      </c>
      <c r="R34" s="18">
        <v>2</v>
      </c>
      <c r="S34" s="15">
        <f t="shared" si="1"/>
        <v>8.3895</v>
      </c>
      <c r="T34" s="15">
        <f t="shared" si="2"/>
        <v>0</v>
      </c>
      <c r="U34" s="14"/>
    </row>
    <row r="35" spans="1:21" ht="83.25" x14ac:dyDescent="0.15">
      <c r="A35" s="12">
        <v>34</v>
      </c>
      <c r="B35" s="63">
        <v>1</v>
      </c>
      <c r="C35" s="21" t="s">
        <v>649</v>
      </c>
      <c r="D35" s="21"/>
      <c r="E35" s="12" t="s">
        <v>12</v>
      </c>
      <c r="F35" s="71"/>
      <c r="G35" s="71"/>
      <c r="H35" s="71"/>
      <c r="I35" s="71"/>
      <c r="J35" s="71"/>
      <c r="K35" s="71"/>
      <c r="L35" s="71"/>
      <c r="M35" s="71"/>
      <c r="N35" s="71"/>
      <c r="O35" s="71"/>
      <c r="P35" s="58">
        <f t="shared" si="0"/>
        <v>0</v>
      </c>
      <c r="Q35" s="18">
        <f>VLOOKUP(A35,'[1]לאחר הנחת 35%- כ.כ מלא'!$B$2:$L$5068,8,0)</f>
        <v>5.2455000000000007</v>
      </c>
      <c r="R35" s="18">
        <v>5</v>
      </c>
      <c r="S35" s="15">
        <f t="shared" si="1"/>
        <v>10.2455</v>
      </c>
      <c r="T35" s="15">
        <f t="shared" si="2"/>
        <v>0</v>
      </c>
      <c r="U35" s="14"/>
    </row>
    <row r="36" spans="1:21" ht="95.25" x14ac:dyDescent="0.15">
      <c r="A36" s="12">
        <v>35</v>
      </c>
      <c r="B36" s="63">
        <v>1</v>
      </c>
      <c r="C36" s="21" t="s">
        <v>650</v>
      </c>
      <c r="D36" s="21"/>
      <c r="E36" s="12" t="s">
        <v>12</v>
      </c>
      <c r="F36" s="71"/>
      <c r="G36" s="71"/>
      <c r="H36" s="71"/>
      <c r="I36" s="71"/>
      <c r="J36" s="71"/>
      <c r="K36" s="71"/>
      <c r="L36" s="71"/>
      <c r="M36" s="71"/>
      <c r="N36" s="71"/>
      <c r="O36" s="71"/>
      <c r="P36" s="58">
        <f t="shared" si="0"/>
        <v>0</v>
      </c>
      <c r="Q36" s="18">
        <f>VLOOKUP(A36,'[1]לאחר הנחת 35%- כ.כ מלא'!$B$2:$L$5068,8,0)</f>
        <v>6.1230000000000002</v>
      </c>
      <c r="R36" s="18">
        <v>5.94</v>
      </c>
      <c r="S36" s="15">
        <f t="shared" si="1"/>
        <v>12.063000000000001</v>
      </c>
      <c r="T36" s="15">
        <f t="shared" si="2"/>
        <v>0</v>
      </c>
      <c r="U36" s="14"/>
    </row>
    <row r="37" spans="1:21" ht="95.25" x14ac:dyDescent="0.15">
      <c r="A37" s="12">
        <v>36</v>
      </c>
      <c r="B37" s="63">
        <v>1</v>
      </c>
      <c r="C37" s="21" t="s">
        <v>651</v>
      </c>
      <c r="D37" s="21"/>
      <c r="E37" s="12" t="s">
        <v>12</v>
      </c>
      <c r="F37" s="71"/>
      <c r="G37" s="71"/>
      <c r="H37" s="71"/>
      <c r="I37" s="71"/>
      <c r="J37" s="71"/>
      <c r="K37" s="71"/>
      <c r="L37" s="71"/>
      <c r="M37" s="71"/>
      <c r="N37" s="71"/>
      <c r="O37" s="71"/>
      <c r="P37" s="58">
        <f t="shared" si="0"/>
        <v>0</v>
      </c>
      <c r="Q37" s="18">
        <f>VLOOKUP(A37,'[1]לאחר הנחת 35%- כ.כ מלא'!$B$2:$L$5068,8,0)</f>
        <v>8.593</v>
      </c>
      <c r="R37" s="18">
        <v>2</v>
      </c>
      <c r="S37" s="15">
        <f t="shared" si="1"/>
        <v>10.593</v>
      </c>
      <c r="T37" s="15">
        <f t="shared" si="2"/>
        <v>0</v>
      </c>
      <c r="U37" s="14"/>
    </row>
    <row r="38" spans="1:21" ht="95.25" x14ac:dyDescent="0.15">
      <c r="A38" s="12">
        <v>37</v>
      </c>
      <c r="B38" s="63">
        <v>1</v>
      </c>
      <c r="C38" s="21" t="s">
        <v>652</v>
      </c>
      <c r="D38" s="21"/>
      <c r="E38" s="12" t="s">
        <v>12</v>
      </c>
      <c r="F38" s="71"/>
      <c r="G38" s="71"/>
      <c r="H38" s="71"/>
      <c r="I38" s="71"/>
      <c r="J38" s="71"/>
      <c r="K38" s="71"/>
      <c r="L38" s="71"/>
      <c r="M38" s="71"/>
      <c r="N38" s="71"/>
      <c r="O38" s="71"/>
      <c r="P38" s="58">
        <f t="shared" si="0"/>
        <v>0</v>
      </c>
      <c r="Q38" s="18">
        <f>VLOOKUP(A38,'[1]לאחר הנחת 35%- כ.כ מלא'!$B$2:$L$5068,8,0)</f>
        <v>6.7080000000000002</v>
      </c>
      <c r="R38" s="18">
        <v>2</v>
      </c>
      <c r="S38" s="15">
        <f t="shared" si="1"/>
        <v>8.7080000000000002</v>
      </c>
      <c r="T38" s="15">
        <f t="shared" si="2"/>
        <v>0</v>
      </c>
      <c r="U38" s="14"/>
    </row>
    <row r="39" spans="1:21" ht="60.75" x14ac:dyDescent="0.15">
      <c r="A39" s="12">
        <v>38</v>
      </c>
      <c r="B39" s="63">
        <v>1</v>
      </c>
      <c r="C39" s="21" t="s">
        <v>653</v>
      </c>
      <c r="D39" s="21"/>
      <c r="E39" s="12" t="s">
        <v>12</v>
      </c>
      <c r="F39" s="71"/>
      <c r="G39" s="71"/>
      <c r="H39" s="71"/>
      <c r="I39" s="71"/>
      <c r="J39" s="71"/>
      <c r="K39" s="71"/>
      <c r="L39" s="71"/>
      <c r="M39" s="71"/>
      <c r="N39" s="71"/>
      <c r="O39" s="71"/>
      <c r="P39" s="58">
        <f t="shared" si="0"/>
        <v>0</v>
      </c>
      <c r="Q39" s="18">
        <f>VLOOKUP(A39,'[1]לאחר הנחת 35%- כ.כ מלא'!$B$2:$L$5068,8,0)</f>
        <v>0.87750000000000006</v>
      </c>
      <c r="R39" s="18">
        <v>0.45</v>
      </c>
      <c r="S39" s="15">
        <f t="shared" si="1"/>
        <v>1.3275000000000001</v>
      </c>
      <c r="T39" s="15">
        <f t="shared" si="2"/>
        <v>0</v>
      </c>
      <c r="U39" s="14"/>
    </row>
    <row r="40" spans="1:21" ht="60.75" x14ac:dyDescent="0.15">
      <c r="A40" s="12">
        <v>39</v>
      </c>
      <c r="B40" s="63">
        <v>1</v>
      </c>
      <c r="C40" s="21" t="s">
        <v>654</v>
      </c>
      <c r="D40" s="21"/>
      <c r="E40" s="12" t="s">
        <v>12</v>
      </c>
      <c r="F40" s="71"/>
      <c r="G40" s="71"/>
      <c r="H40" s="71"/>
      <c r="I40" s="71"/>
      <c r="J40" s="71"/>
      <c r="K40" s="71"/>
      <c r="L40" s="71"/>
      <c r="M40" s="71"/>
      <c r="N40" s="71"/>
      <c r="O40" s="71"/>
      <c r="P40" s="58">
        <f t="shared" si="0"/>
        <v>0</v>
      </c>
      <c r="Q40" s="18">
        <f>VLOOKUP(A40,'[1]לאחר הנחת 35%- כ.כ מלא'!$B$2:$L$5068,8,0)</f>
        <v>1.7615000000000001</v>
      </c>
      <c r="R40" s="18">
        <v>0.05</v>
      </c>
      <c r="S40" s="15">
        <f t="shared" si="1"/>
        <v>1.8115000000000001</v>
      </c>
      <c r="T40" s="15">
        <f t="shared" si="2"/>
        <v>0</v>
      </c>
      <c r="U40" s="14"/>
    </row>
    <row r="41" spans="1:21" ht="60.75" x14ac:dyDescent="0.15">
      <c r="A41" s="12">
        <v>40</v>
      </c>
      <c r="B41" s="63">
        <v>1</v>
      </c>
      <c r="C41" s="21" t="s">
        <v>655</v>
      </c>
      <c r="D41" s="21"/>
      <c r="E41" s="12" t="s">
        <v>12</v>
      </c>
      <c r="F41" s="71"/>
      <c r="G41" s="71"/>
      <c r="H41" s="71"/>
      <c r="I41" s="71"/>
      <c r="J41" s="71"/>
      <c r="K41" s="71"/>
      <c r="L41" s="71"/>
      <c r="M41" s="71"/>
      <c r="N41" s="71"/>
      <c r="O41" s="71"/>
      <c r="P41" s="58">
        <f t="shared" si="0"/>
        <v>0</v>
      </c>
      <c r="Q41" s="18">
        <f>VLOOKUP(A41,'[1]לאחר הנחת 35%- כ.כ מלא'!$B$2:$L$5068,8,0)</f>
        <v>0.87750000000000006</v>
      </c>
      <c r="R41" s="18">
        <v>0.4</v>
      </c>
      <c r="S41" s="15">
        <f t="shared" si="1"/>
        <v>1.2775000000000001</v>
      </c>
      <c r="T41" s="15">
        <f t="shared" si="2"/>
        <v>0</v>
      </c>
      <c r="U41" s="14"/>
    </row>
    <row r="42" spans="1:21" ht="72" x14ac:dyDescent="0.15">
      <c r="A42" s="12">
        <v>41</v>
      </c>
      <c r="B42" s="63">
        <v>1</v>
      </c>
      <c r="C42" s="21" t="s">
        <v>656</v>
      </c>
      <c r="D42" s="21"/>
      <c r="E42" s="12" t="s">
        <v>12</v>
      </c>
      <c r="F42" s="71"/>
      <c r="G42" s="71"/>
      <c r="H42" s="71"/>
      <c r="I42" s="71"/>
      <c r="J42" s="71"/>
      <c r="K42" s="71"/>
      <c r="L42" s="71"/>
      <c r="M42" s="71"/>
      <c r="N42" s="71"/>
      <c r="O42" s="71"/>
      <c r="P42" s="58">
        <f t="shared" si="0"/>
        <v>0</v>
      </c>
      <c r="Q42" s="18">
        <f>VLOOKUP(A42,'[1]לאחר הנחת 35%- כ.כ מלא'!$B$2:$L$5068,8,0)</f>
        <v>0.31850000000000001</v>
      </c>
      <c r="R42" s="18">
        <v>0.45</v>
      </c>
      <c r="S42" s="15">
        <f t="shared" si="1"/>
        <v>0.76849999999999996</v>
      </c>
      <c r="T42" s="15">
        <f t="shared" si="2"/>
        <v>0</v>
      </c>
      <c r="U42" s="14"/>
    </row>
    <row r="43" spans="1:21" ht="48.75" x14ac:dyDescent="0.15">
      <c r="A43" s="12">
        <v>42</v>
      </c>
      <c r="B43" s="63">
        <v>1</v>
      </c>
      <c r="C43" s="21" t="s">
        <v>657</v>
      </c>
      <c r="D43" s="21"/>
      <c r="E43" s="12" t="s">
        <v>12</v>
      </c>
      <c r="F43" s="71"/>
      <c r="G43" s="71"/>
      <c r="H43" s="71"/>
      <c r="I43" s="71"/>
      <c r="J43" s="71"/>
      <c r="K43" s="71"/>
      <c r="L43" s="71"/>
      <c r="M43" s="71"/>
      <c r="N43" s="71"/>
      <c r="O43" s="71"/>
      <c r="P43" s="58">
        <f t="shared" si="0"/>
        <v>0</v>
      </c>
      <c r="Q43" s="18">
        <f>VLOOKUP(A43,'[1]לאחר הנחת 35%- כ.כ מלא'!$B$2:$L$5068,8,0)</f>
        <v>5.1740000000000004</v>
      </c>
      <c r="R43" s="18">
        <v>1</v>
      </c>
      <c r="S43" s="15">
        <f t="shared" si="1"/>
        <v>6.1740000000000004</v>
      </c>
      <c r="T43" s="15">
        <f t="shared" si="2"/>
        <v>0</v>
      </c>
      <c r="U43" s="14"/>
    </row>
    <row r="44" spans="1:21" ht="48.75" x14ac:dyDescent="0.15">
      <c r="A44" s="12">
        <v>43</v>
      </c>
      <c r="B44" s="63">
        <v>1</v>
      </c>
      <c r="C44" s="21" t="s">
        <v>658</v>
      </c>
      <c r="D44" s="21"/>
      <c r="E44" s="12" t="s">
        <v>12</v>
      </c>
      <c r="F44" s="71"/>
      <c r="G44" s="71"/>
      <c r="H44" s="71"/>
      <c r="I44" s="71"/>
      <c r="J44" s="71"/>
      <c r="K44" s="71"/>
      <c r="L44" s="71"/>
      <c r="M44" s="71"/>
      <c r="N44" s="71"/>
      <c r="O44" s="71"/>
      <c r="P44" s="58">
        <f t="shared" si="0"/>
        <v>0</v>
      </c>
      <c r="Q44" s="18">
        <f>VLOOKUP(A44,'[1]לאחר הנחת 35%- כ.כ מלא'!$B$2:$L$5068,8,0)</f>
        <v>3.8350000000000004</v>
      </c>
      <c r="R44" s="18">
        <v>0.01</v>
      </c>
      <c r="S44" s="15">
        <f t="shared" si="1"/>
        <v>3.8450000000000002</v>
      </c>
      <c r="T44" s="15">
        <f t="shared" si="2"/>
        <v>0</v>
      </c>
      <c r="U44" s="14"/>
    </row>
    <row r="45" spans="1:21" ht="48.75" x14ac:dyDescent="0.15">
      <c r="A45" s="12">
        <v>44</v>
      </c>
      <c r="B45" s="63">
        <v>1</v>
      </c>
      <c r="C45" s="21" t="s">
        <v>659</v>
      </c>
      <c r="D45" s="21"/>
      <c r="E45" s="12" t="s">
        <v>12</v>
      </c>
      <c r="F45" s="71"/>
      <c r="G45" s="71"/>
      <c r="H45" s="71"/>
      <c r="I45" s="71"/>
      <c r="J45" s="71"/>
      <c r="K45" s="71"/>
      <c r="L45" s="71"/>
      <c r="M45" s="71"/>
      <c r="N45" s="71"/>
      <c r="O45" s="71"/>
      <c r="P45" s="58">
        <f t="shared" si="0"/>
        <v>0</v>
      </c>
      <c r="Q45" s="18">
        <f>VLOOKUP(A45,'[1]לאחר הנחת 35%- כ.כ מלא'!$B$2:$L$5068,8,0)</f>
        <v>6.383</v>
      </c>
      <c r="R45" s="18">
        <v>0.01</v>
      </c>
      <c r="S45" s="15">
        <f t="shared" si="1"/>
        <v>6.3929999999999998</v>
      </c>
      <c r="T45" s="15">
        <f t="shared" si="2"/>
        <v>0</v>
      </c>
      <c r="U45" s="14"/>
    </row>
    <row r="46" spans="1:21" ht="48.75" x14ac:dyDescent="0.15">
      <c r="A46" s="12">
        <v>45</v>
      </c>
      <c r="B46" s="63">
        <v>1</v>
      </c>
      <c r="C46" s="21" t="s">
        <v>660</v>
      </c>
      <c r="D46" s="21"/>
      <c r="E46" s="12" t="s">
        <v>12</v>
      </c>
      <c r="F46" s="71"/>
      <c r="G46" s="71"/>
      <c r="H46" s="71"/>
      <c r="I46" s="71"/>
      <c r="J46" s="71"/>
      <c r="K46" s="71"/>
      <c r="L46" s="71"/>
      <c r="M46" s="71"/>
      <c r="N46" s="71"/>
      <c r="O46" s="71"/>
      <c r="P46" s="58">
        <f t="shared" si="0"/>
        <v>0</v>
      </c>
      <c r="Q46" s="18">
        <f>VLOOKUP(A46,'[1]לאחר הנחת 35%- כ.כ מלא'!$B$2:$L$5068,8,0)</f>
        <v>7.9560000000000004</v>
      </c>
      <c r="R46" s="18">
        <v>0.01</v>
      </c>
      <c r="S46" s="15">
        <f t="shared" si="1"/>
        <v>7.9660000000000002</v>
      </c>
      <c r="T46" s="15">
        <f t="shared" si="2"/>
        <v>0</v>
      </c>
      <c r="U46" s="14"/>
    </row>
    <row r="47" spans="1:21" ht="48.75" x14ac:dyDescent="0.15">
      <c r="A47" s="12">
        <v>46</v>
      </c>
      <c r="B47" s="63">
        <v>1</v>
      </c>
      <c r="C47" s="21" t="s">
        <v>661</v>
      </c>
      <c r="D47" s="21"/>
      <c r="E47" s="12" t="s">
        <v>12</v>
      </c>
      <c r="F47" s="71"/>
      <c r="G47" s="71"/>
      <c r="H47" s="71"/>
      <c r="I47" s="71"/>
      <c r="J47" s="71"/>
      <c r="K47" s="71"/>
      <c r="L47" s="71"/>
      <c r="M47" s="71"/>
      <c r="N47" s="71"/>
      <c r="O47" s="71"/>
      <c r="P47" s="58">
        <f t="shared" si="0"/>
        <v>0</v>
      </c>
      <c r="Q47" s="18">
        <f>VLOOKUP(A47,'[1]לאחר הנחת 35%- כ.כ מלא'!$B$2:$L$5068,8,0)</f>
        <v>2.3075000000000001</v>
      </c>
      <c r="R47" s="18">
        <v>0.01</v>
      </c>
      <c r="S47" s="15">
        <f t="shared" si="1"/>
        <v>2.3174999999999999</v>
      </c>
      <c r="T47" s="15">
        <f t="shared" si="2"/>
        <v>0</v>
      </c>
      <c r="U47" s="14"/>
    </row>
    <row r="48" spans="1:21" ht="48.75" x14ac:dyDescent="0.15">
      <c r="A48" s="12">
        <v>47</v>
      </c>
      <c r="B48" s="63">
        <v>1</v>
      </c>
      <c r="C48" s="21" t="s">
        <v>662</v>
      </c>
      <c r="D48" s="21"/>
      <c r="E48" s="12" t="s">
        <v>12</v>
      </c>
      <c r="F48" s="71"/>
      <c r="G48" s="71"/>
      <c r="H48" s="71"/>
      <c r="I48" s="71"/>
      <c r="J48" s="71"/>
      <c r="K48" s="71"/>
      <c r="L48" s="71"/>
      <c r="M48" s="71"/>
      <c r="N48" s="71"/>
      <c r="O48" s="71"/>
      <c r="P48" s="58">
        <f t="shared" si="0"/>
        <v>0</v>
      </c>
      <c r="Q48" s="18">
        <f>VLOOKUP(A48,'[1]לאחר הנחת 35%- כ.כ מלא'!$B$2:$L$5068,8,0)</f>
        <v>3.3345000000000002</v>
      </c>
      <c r="R48" s="18">
        <v>0.01</v>
      </c>
      <c r="S48" s="15">
        <f t="shared" si="1"/>
        <v>3.3445</v>
      </c>
      <c r="T48" s="15">
        <f t="shared" si="2"/>
        <v>0</v>
      </c>
      <c r="U48" s="14"/>
    </row>
    <row r="49" spans="1:21" ht="48.75" x14ac:dyDescent="0.15">
      <c r="A49" s="12">
        <v>48</v>
      </c>
      <c r="B49" s="63">
        <v>1</v>
      </c>
      <c r="C49" s="21" t="s">
        <v>663</v>
      </c>
      <c r="D49" s="21"/>
      <c r="E49" s="12" t="s">
        <v>12</v>
      </c>
      <c r="F49" s="71"/>
      <c r="G49" s="71"/>
      <c r="H49" s="71"/>
      <c r="I49" s="71"/>
      <c r="J49" s="71"/>
      <c r="K49" s="71"/>
      <c r="L49" s="71"/>
      <c r="M49" s="71"/>
      <c r="N49" s="71"/>
      <c r="O49" s="71"/>
      <c r="P49" s="58">
        <f t="shared" si="0"/>
        <v>0</v>
      </c>
      <c r="Q49" s="18">
        <f>VLOOKUP(A49,'[1]לאחר הנחת 35%- כ.כ מלא'!$B$2:$L$5068,8,0)</f>
        <v>3.3800000000000003</v>
      </c>
      <c r="R49" s="18">
        <v>0.01</v>
      </c>
      <c r="S49" s="15">
        <f t="shared" si="1"/>
        <v>3.39</v>
      </c>
      <c r="T49" s="15">
        <f t="shared" si="2"/>
        <v>0</v>
      </c>
      <c r="U49" s="14"/>
    </row>
    <row r="50" spans="1:21" ht="48.75" x14ac:dyDescent="0.15">
      <c r="A50" s="12">
        <v>49</v>
      </c>
      <c r="B50" s="63">
        <v>1</v>
      </c>
      <c r="C50" s="21" t="s">
        <v>664</v>
      </c>
      <c r="D50" s="21"/>
      <c r="E50" s="12" t="s">
        <v>12</v>
      </c>
      <c r="F50" s="71"/>
      <c r="G50" s="71"/>
      <c r="H50" s="71"/>
      <c r="I50" s="71"/>
      <c r="J50" s="71"/>
      <c r="K50" s="71"/>
      <c r="L50" s="71"/>
      <c r="M50" s="71"/>
      <c r="N50" s="71"/>
      <c r="O50" s="71"/>
      <c r="P50" s="58">
        <f t="shared" si="0"/>
        <v>0</v>
      </c>
      <c r="Q50" s="18">
        <f>VLOOKUP(A50,'[1]לאחר הנחת 35%- כ.כ מלא'!$B$2:$L$5068,8,0)</f>
        <v>4.3159999999999998</v>
      </c>
      <c r="R50" s="18">
        <v>0.01</v>
      </c>
      <c r="S50" s="15">
        <f t="shared" si="1"/>
        <v>4.3259999999999996</v>
      </c>
      <c r="T50" s="15">
        <f t="shared" si="2"/>
        <v>0</v>
      </c>
      <c r="U50" s="14"/>
    </row>
    <row r="51" spans="1:21" ht="48.75" x14ac:dyDescent="0.15">
      <c r="A51" s="12">
        <v>50</v>
      </c>
      <c r="B51" s="63">
        <v>1</v>
      </c>
      <c r="C51" s="21" t="s">
        <v>665</v>
      </c>
      <c r="D51" s="21"/>
      <c r="E51" s="12" t="s">
        <v>12</v>
      </c>
      <c r="F51" s="71"/>
      <c r="G51" s="71"/>
      <c r="H51" s="71"/>
      <c r="I51" s="71"/>
      <c r="J51" s="71"/>
      <c r="K51" s="71"/>
      <c r="L51" s="71"/>
      <c r="M51" s="71"/>
      <c r="N51" s="71"/>
      <c r="O51" s="71"/>
      <c r="P51" s="58">
        <f t="shared" si="0"/>
        <v>0</v>
      </c>
      <c r="Q51" s="18">
        <f>VLOOKUP(A51,'[1]לאחר הנחת 35%- כ.כ מלא'!$B$2:$L$5068,8,0)</f>
        <v>7.15</v>
      </c>
      <c r="R51" s="18">
        <v>0.01</v>
      </c>
      <c r="S51" s="15">
        <f t="shared" si="1"/>
        <v>7.16</v>
      </c>
      <c r="T51" s="15">
        <f t="shared" si="2"/>
        <v>0</v>
      </c>
      <c r="U51" s="14"/>
    </row>
    <row r="52" spans="1:21" ht="48.75" x14ac:dyDescent="0.15">
      <c r="A52" s="12">
        <v>51</v>
      </c>
      <c r="B52" s="63">
        <v>1</v>
      </c>
      <c r="C52" s="21" t="s">
        <v>666</v>
      </c>
      <c r="D52" s="21"/>
      <c r="E52" s="12" t="s">
        <v>12</v>
      </c>
      <c r="F52" s="71"/>
      <c r="G52" s="71"/>
      <c r="H52" s="71"/>
      <c r="I52" s="71"/>
      <c r="J52" s="71"/>
      <c r="K52" s="71"/>
      <c r="L52" s="71"/>
      <c r="M52" s="71"/>
      <c r="N52" s="71"/>
      <c r="O52" s="71"/>
      <c r="P52" s="58">
        <f t="shared" si="0"/>
        <v>0</v>
      </c>
      <c r="Q52" s="18">
        <f>VLOOKUP(A52,'[1]לאחר הנחת 35%- כ.כ מלא'!$B$2:$L$5068,8,0)</f>
        <v>9.5615000000000006</v>
      </c>
      <c r="R52" s="18">
        <v>0.01</v>
      </c>
      <c r="S52" s="15">
        <f t="shared" si="1"/>
        <v>9.5715000000000003</v>
      </c>
      <c r="T52" s="15">
        <f t="shared" si="2"/>
        <v>0</v>
      </c>
      <c r="U52" s="14"/>
    </row>
    <row r="53" spans="1:21" ht="48.75" x14ac:dyDescent="0.15">
      <c r="A53" s="12">
        <v>52</v>
      </c>
      <c r="B53" s="63">
        <v>1</v>
      </c>
      <c r="C53" s="21" t="s">
        <v>667</v>
      </c>
      <c r="D53" s="21"/>
      <c r="E53" s="12" t="s">
        <v>12</v>
      </c>
      <c r="F53" s="71"/>
      <c r="G53" s="71"/>
      <c r="H53" s="71"/>
      <c r="I53" s="71"/>
      <c r="J53" s="71"/>
      <c r="K53" s="71"/>
      <c r="L53" s="71"/>
      <c r="M53" s="71"/>
      <c r="N53" s="71"/>
      <c r="O53" s="71"/>
      <c r="P53" s="58">
        <f t="shared" si="0"/>
        <v>0</v>
      </c>
      <c r="Q53" s="18">
        <f>VLOOKUP(A53,'[1]לאחר הנחת 35%- כ.כ מלא'!$B$2:$L$5068,8,0)</f>
        <v>2.6389999999999998</v>
      </c>
      <c r="R53" s="18">
        <v>0.01</v>
      </c>
      <c r="S53" s="15">
        <f t="shared" si="1"/>
        <v>2.6489999999999996</v>
      </c>
      <c r="T53" s="15">
        <f t="shared" si="2"/>
        <v>0</v>
      </c>
      <c r="U53" s="14"/>
    </row>
    <row r="54" spans="1:21" ht="48.75" x14ac:dyDescent="0.15">
      <c r="A54" s="12">
        <v>53</v>
      </c>
      <c r="B54" s="63">
        <v>1</v>
      </c>
      <c r="C54" s="21" t="s">
        <v>668</v>
      </c>
      <c r="D54" s="21"/>
      <c r="E54" s="12" t="s">
        <v>12</v>
      </c>
      <c r="F54" s="71"/>
      <c r="G54" s="71"/>
      <c r="H54" s="71"/>
      <c r="I54" s="71"/>
      <c r="J54" s="71"/>
      <c r="K54" s="71"/>
      <c r="L54" s="71"/>
      <c r="M54" s="71"/>
      <c r="N54" s="71"/>
      <c r="O54" s="71"/>
      <c r="P54" s="58">
        <f t="shared" si="0"/>
        <v>0</v>
      </c>
      <c r="Q54" s="18">
        <f>VLOOKUP(A54,'[1]לאחר הנחת 35%- כ.כ מלא'!$B$2:$L$5068,8,0)</f>
        <v>3.8610000000000002</v>
      </c>
      <c r="R54" s="18">
        <v>0.01</v>
      </c>
      <c r="S54" s="15">
        <f t="shared" si="1"/>
        <v>3.871</v>
      </c>
      <c r="T54" s="15">
        <f t="shared" si="2"/>
        <v>0</v>
      </c>
      <c r="U54" s="14"/>
    </row>
    <row r="55" spans="1:21" ht="48.75" x14ac:dyDescent="0.15">
      <c r="A55" s="12">
        <v>54</v>
      </c>
      <c r="B55" s="63">
        <v>1</v>
      </c>
      <c r="C55" s="21" t="s">
        <v>669</v>
      </c>
      <c r="D55" s="21"/>
      <c r="E55" s="12" t="s">
        <v>12</v>
      </c>
      <c r="F55" s="71"/>
      <c r="G55" s="71"/>
      <c r="H55" s="71"/>
      <c r="I55" s="71"/>
      <c r="J55" s="71"/>
      <c r="K55" s="71"/>
      <c r="L55" s="71"/>
      <c r="M55" s="71"/>
      <c r="N55" s="71"/>
      <c r="O55" s="71"/>
      <c r="P55" s="58">
        <f t="shared" si="0"/>
        <v>0</v>
      </c>
      <c r="Q55" s="18">
        <f>VLOOKUP(A55,'[1]לאחר הנחת 35%- כ.כ מלא'!$B$2:$L$5068,8,0)</f>
        <v>5.226</v>
      </c>
      <c r="R55" s="18">
        <v>0.01</v>
      </c>
      <c r="S55" s="15">
        <f t="shared" si="1"/>
        <v>5.2359999999999998</v>
      </c>
      <c r="T55" s="15">
        <f t="shared" si="2"/>
        <v>0</v>
      </c>
      <c r="U55" s="14"/>
    </row>
    <row r="56" spans="1:21" x14ac:dyDescent="0.15">
      <c r="A56" s="12">
        <v>59</v>
      </c>
      <c r="B56" s="63">
        <v>1</v>
      </c>
      <c r="C56" s="21" t="s">
        <v>85</v>
      </c>
      <c r="D56" s="21"/>
      <c r="E56" s="12" t="s">
        <v>12</v>
      </c>
      <c r="F56" s="71"/>
      <c r="G56" s="71"/>
      <c r="H56" s="71"/>
      <c r="I56" s="71"/>
      <c r="J56" s="71"/>
      <c r="K56" s="71"/>
      <c r="L56" s="71"/>
      <c r="M56" s="71"/>
      <c r="N56" s="71"/>
      <c r="O56" s="71"/>
      <c r="P56" s="58">
        <f t="shared" si="0"/>
        <v>0</v>
      </c>
      <c r="Q56" s="18">
        <f>VLOOKUP(A56,'[1]לאחר הנחת 35%- כ.כ מלא'!$B$2:$L$5068,8,0)</f>
        <v>2.1579999999999999</v>
      </c>
      <c r="R56" s="18">
        <v>0.01</v>
      </c>
      <c r="S56" s="15">
        <f t="shared" si="1"/>
        <v>2.1679999999999997</v>
      </c>
      <c r="T56" s="15">
        <f t="shared" si="2"/>
        <v>0</v>
      </c>
      <c r="U56" s="14"/>
    </row>
    <row r="57" spans="1:21" x14ac:dyDescent="0.15">
      <c r="A57" s="12">
        <v>60</v>
      </c>
      <c r="B57" s="63">
        <v>1</v>
      </c>
      <c r="C57" s="21" t="s">
        <v>86</v>
      </c>
      <c r="D57" s="21"/>
      <c r="E57" s="12" t="s">
        <v>12</v>
      </c>
      <c r="F57" s="71"/>
      <c r="G57" s="71"/>
      <c r="H57" s="71"/>
      <c r="I57" s="71"/>
      <c r="J57" s="71"/>
      <c r="K57" s="71"/>
      <c r="L57" s="71"/>
      <c r="M57" s="71"/>
      <c r="N57" s="71"/>
      <c r="O57" s="71"/>
      <c r="P57" s="58">
        <f t="shared" si="0"/>
        <v>0</v>
      </c>
      <c r="Q57" s="18">
        <f>VLOOKUP(A57,'[1]לאחר הנחת 35%- כ.כ מלא'!$B$2:$L$5068,8,0)</f>
        <v>3.8610000000000002</v>
      </c>
      <c r="R57" s="18">
        <v>0.01</v>
      </c>
      <c r="S57" s="15">
        <f t="shared" si="1"/>
        <v>3.871</v>
      </c>
      <c r="T57" s="15">
        <f t="shared" si="2"/>
        <v>0</v>
      </c>
      <c r="U57" s="14"/>
    </row>
    <row r="58" spans="1:21" x14ac:dyDescent="0.15">
      <c r="A58" s="12">
        <v>61</v>
      </c>
      <c r="B58" s="63">
        <v>1</v>
      </c>
      <c r="C58" s="21" t="s">
        <v>87</v>
      </c>
      <c r="D58" s="21"/>
      <c r="E58" s="12" t="s">
        <v>12</v>
      </c>
      <c r="F58" s="71"/>
      <c r="G58" s="71"/>
      <c r="H58" s="71"/>
      <c r="I58" s="71"/>
      <c r="J58" s="71"/>
      <c r="K58" s="71"/>
      <c r="L58" s="71"/>
      <c r="M58" s="71"/>
      <c r="N58" s="71"/>
      <c r="O58" s="71"/>
      <c r="P58" s="58">
        <f t="shared" si="0"/>
        <v>0</v>
      </c>
      <c r="Q58" s="18">
        <f>VLOOKUP(A58,'[1]לאחר הנחת 35%- כ.כ מלא'!$B$2:$L$5068,8,0)</f>
        <v>5.226</v>
      </c>
      <c r="R58" s="18">
        <v>0.01</v>
      </c>
      <c r="S58" s="15">
        <f t="shared" si="1"/>
        <v>5.2359999999999998</v>
      </c>
      <c r="T58" s="15">
        <f t="shared" si="2"/>
        <v>0</v>
      </c>
      <c r="U58" s="14"/>
    </row>
    <row r="59" spans="1:21" x14ac:dyDescent="0.15">
      <c r="A59" s="12">
        <v>62</v>
      </c>
      <c r="B59" s="63">
        <v>1</v>
      </c>
      <c r="C59" s="21" t="s">
        <v>88</v>
      </c>
      <c r="D59" s="21"/>
      <c r="E59" s="12" t="s">
        <v>12</v>
      </c>
      <c r="F59" s="71"/>
      <c r="G59" s="71"/>
      <c r="H59" s="71"/>
      <c r="I59" s="71"/>
      <c r="J59" s="71"/>
      <c r="K59" s="71"/>
      <c r="L59" s="71"/>
      <c r="M59" s="71"/>
      <c r="N59" s="71"/>
      <c r="O59" s="71"/>
      <c r="P59" s="58">
        <f t="shared" si="0"/>
        <v>0</v>
      </c>
      <c r="Q59" s="18">
        <f>VLOOKUP(A59,'[1]לאחר הנחת 35%- כ.כ מלא'!$B$2:$L$5068,8,0)</f>
        <v>4.7190000000000003</v>
      </c>
      <c r="R59" s="18">
        <v>0.01</v>
      </c>
      <c r="S59" s="15">
        <f t="shared" si="1"/>
        <v>4.7290000000000001</v>
      </c>
      <c r="T59" s="15">
        <f t="shared" si="2"/>
        <v>0</v>
      </c>
      <c r="U59" s="14"/>
    </row>
    <row r="60" spans="1:21" ht="35.25" x14ac:dyDescent="0.15">
      <c r="A60" s="8">
        <v>63</v>
      </c>
      <c r="B60" s="64">
        <v>1</v>
      </c>
      <c r="C60" s="1" t="s">
        <v>214</v>
      </c>
      <c r="D60" s="1"/>
      <c r="E60" s="8" t="s">
        <v>12</v>
      </c>
      <c r="F60" s="72"/>
      <c r="G60" s="72"/>
      <c r="H60" s="72"/>
      <c r="I60" s="72"/>
      <c r="J60" s="72"/>
      <c r="K60" s="72"/>
      <c r="L60" s="72"/>
      <c r="M60" s="72"/>
      <c r="N60" s="72"/>
      <c r="O60" s="72"/>
      <c r="P60" s="58">
        <f t="shared" si="0"/>
        <v>0</v>
      </c>
      <c r="Q60" s="18">
        <f>VLOOKUP(A60,'[1]לאחר הנחת 35%- כ.כ מלא'!$B$2:$L$5068,8,0)</f>
        <v>3.3</v>
      </c>
      <c r="R60" s="7">
        <v>3.85</v>
      </c>
      <c r="S60" s="15">
        <f t="shared" si="1"/>
        <v>7.15</v>
      </c>
      <c r="T60" s="15">
        <f t="shared" si="2"/>
        <v>0</v>
      </c>
      <c r="U60" s="75"/>
    </row>
    <row r="61" spans="1:21" ht="35.25" x14ac:dyDescent="0.15">
      <c r="A61" s="8">
        <v>64</v>
      </c>
      <c r="B61" s="64">
        <v>1</v>
      </c>
      <c r="C61" s="1" t="s">
        <v>215</v>
      </c>
      <c r="D61" s="1"/>
      <c r="E61" s="8" t="s">
        <v>12</v>
      </c>
      <c r="F61" s="72"/>
      <c r="G61" s="72"/>
      <c r="H61" s="72"/>
      <c r="I61" s="72"/>
      <c r="J61" s="72"/>
      <c r="K61" s="72"/>
      <c r="L61" s="72"/>
      <c r="M61" s="72"/>
      <c r="N61" s="72"/>
      <c r="O61" s="72"/>
      <c r="P61" s="58">
        <f t="shared" si="0"/>
        <v>0</v>
      </c>
      <c r="Q61" s="18">
        <f>VLOOKUP(A61,'[1]לאחר הנחת 35%- כ.כ מלא'!$B$2:$L$5068,8,0)</f>
        <v>4.4000000000000004</v>
      </c>
      <c r="R61" s="7">
        <v>3.85</v>
      </c>
      <c r="S61" s="15">
        <f t="shared" si="1"/>
        <v>8.25</v>
      </c>
      <c r="T61" s="15">
        <f t="shared" si="2"/>
        <v>0</v>
      </c>
      <c r="U61" s="75"/>
    </row>
    <row r="62" spans="1:21" ht="35.25" x14ac:dyDescent="0.15">
      <c r="A62" s="8">
        <v>65</v>
      </c>
      <c r="B62" s="64">
        <v>1</v>
      </c>
      <c r="C62" s="1" t="s">
        <v>216</v>
      </c>
      <c r="D62" s="1"/>
      <c r="E62" s="8" t="s">
        <v>12</v>
      </c>
      <c r="F62" s="72"/>
      <c r="G62" s="72"/>
      <c r="H62" s="72"/>
      <c r="I62" s="72"/>
      <c r="J62" s="72"/>
      <c r="K62" s="72"/>
      <c r="L62" s="72"/>
      <c r="M62" s="72"/>
      <c r="N62" s="72"/>
      <c r="O62" s="72"/>
      <c r="P62" s="58">
        <f t="shared" si="0"/>
        <v>0</v>
      </c>
      <c r="Q62" s="18">
        <f>VLOOKUP(A62,'[1]לאחר הנחת 35%- כ.כ מלא'!$B$2:$L$5068,8,0)</f>
        <v>7.9749999999999996</v>
      </c>
      <c r="R62" s="7">
        <v>3.85</v>
      </c>
      <c r="S62" s="15">
        <f t="shared" si="1"/>
        <v>11.824999999999999</v>
      </c>
      <c r="T62" s="15">
        <f t="shared" si="2"/>
        <v>0</v>
      </c>
      <c r="U62" s="75"/>
    </row>
    <row r="63" spans="1:21" ht="35.25" x14ac:dyDescent="0.15">
      <c r="A63" s="12">
        <v>66</v>
      </c>
      <c r="B63" s="63">
        <v>1</v>
      </c>
      <c r="C63" s="21" t="s">
        <v>89</v>
      </c>
      <c r="D63" s="21"/>
      <c r="E63" s="12" t="s">
        <v>12</v>
      </c>
      <c r="F63" s="71"/>
      <c r="G63" s="71"/>
      <c r="H63" s="71"/>
      <c r="I63" s="71"/>
      <c r="J63" s="71"/>
      <c r="K63" s="71"/>
      <c r="L63" s="71"/>
      <c r="M63" s="71"/>
      <c r="N63" s="71"/>
      <c r="O63" s="71"/>
      <c r="P63" s="58">
        <f t="shared" si="0"/>
        <v>0</v>
      </c>
      <c r="Q63" s="18">
        <f>VLOOKUP(A63,'[1]לאחר הנחת 35%- כ.כ מלא'!$B$2:$L$5068,8,0)</f>
        <v>1.3</v>
      </c>
      <c r="R63" s="18">
        <v>0.01</v>
      </c>
      <c r="S63" s="15">
        <f t="shared" si="1"/>
        <v>1.31</v>
      </c>
      <c r="T63" s="15">
        <f t="shared" si="2"/>
        <v>0</v>
      </c>
      <c r="U63" s="14"/>
    </row>
    <row r="64" spans="1:21" ht="35.25" x14ac:dyDescent="0.15">
      <c r="A64" s="12">
        <v>67</v>
      </c>
      <c r="B64" s="63">
        <v>1</v>
      </c>
      <c r="C64" s="21" t="s">
        <v>90</v>
      </c>
      <c r="D64" s="21"/>
      <c r="E64" s="12" t="s">
        <v>12</v>
      </c>
      <c r="F64" s="71"/>
      <c r="G64" s="71"/>
      <c r="H64" s="71"/>
      <c r="I64" s="71"/>
      <c r="J64" s="71"/>
      <c r="K64" s="71"/>
      <c r="L64" s="71"/>
      <c r="M64" s="71"/>
      <c r="N64" s="71"/>
      <c r="O64" s="71"/>
      <c r="P64" s="58">
        <f t="shared" si="0"/>
        <v>0</v>
      </c>
      <c r="Q64" s="18">
        <f>VLOOKUP(A64,'[1]לאחר הנחת 35%- כ.כ מלא'!$B$2:$L$5068,8,0)</f>
        <v>2.2035</v>
      </c>
      <c r="R64" s="18">
        <v>0.01</v>
      </c>
      <c r="S64" s="15">
        <f t="shared" si="1"/>
        <v>2.2134999999999998</v>
      </c>
      <c r="T64" s="15">
        <f t="shared" si="2"/>
        <v>0</v>
      </c>
      <c r="U64" s="14"/>
    </row>
    <row r="65" spans="1:21" ht="35.25" x14ac:dyDescent="0.15">
      <c r="A65" s="12">
        <v>68</v>
      </c>
      <c r="B65" s="63">
        <v>1</v>
      </c>
      <c r="C65" s="21" t="s">
        <v>91</v>
      </c>
      <c r="D65" s="21"/>
      <c r="E65" s="12" t="s">
        <v>12</v>
      </c>
      <c r="F65" s="71"/>
      <c r="G65" s="71"/>
      <c r="H65" s="71"/>
      <c r="I65" s="71"/>
      <c r="J65" s="71"/>
      <c r="K65" s="71"/>
      <c r="L65" s="71"/>
      <c r="M65" s="71"/>
      <c r="N65" s="71"/>
      <c r="O65" s="71"/>
      <c r="P65" s="58">
        <f t="shared" si="0"/>
        <v>0</v>
      </c>
      <c r="Q65" s="18">
        <f>VLOOKUP(A65,'[1]לאחר הנחת 35%- כ.כ מלא'!$B$2:$L$5068,8,0)</f>
        <v>4.9270000000000005</v>
      </c>
      <c r="R65" s="18">
        <v>0.01</v>
      </c>
      <c r="S65" s="15">
        <f t="shared" si="1"/>
        <v>4.9370000000000003</v>
      </c>
      <c r="T65" s="15">
        <f t="shared" si="2"/>
        <v>0</v>
      </c>
      <c r="U65" s="14"/>
    </row>
    <row r="66" spans="1:21" ht="35.25" x14ac:dyDescent="0.15">
      <c r="A66" s="12">
        <v>69</v>
      </c>
      <c r="B66" s="63">
        <v>1</v>
      </c>
      <c r="C66" s="21" t="s">
        <v>92</v>
      </c>
      <c r="D66" s="21"/>
      <c r="E66" s="12" t="s">
        <v>12</v>
      </c>
      <c r="F66" s="71"/>
      <c r="G66" s="71"/>
      <c r="H66" s="71"/>
      <c r="I66" s="71"/>
      <c r="J66" s="71"/>
      <c r="K66" s="71"/>
      <c r="L66" s="71"/>
      <c r="M66" s="71"/>
      <c r="N66" s="71"/>
      <c r="O66" s="71"/>
      <c r="P66" s="58">
        <f t="shared" si="0"/>
        <v>0</v>
      </c>
      <c r="Q66" s="18">
        <f>VLOOKUP(A66,'[1]לאחר הנחת 35%- כ.כ מלא'!$B$2:$L$5068,8,0)</f>
        <v>2.145</v>
      </c>
      <c r="R66" s="18">
        <v>0.01</v>
      </c>
      <c r="S66" s="15">
        <f t="shared" si="1"/>
        <v>2.1549999999999998</v>
      </c>
      <c r="T66" s="15">
        <f t="shared" si="2"/>
        <v>0</v>
      </c>
      <c r="U66" s="14"/>
    </row>
    <row r="67" spans="1:21" ht="35.25" x14ac:dyDescent="0.15">
      <c r="A67" s="12">
        <v>70</v>
      </c>
      <c r="B67" s="63">
        <v>1</v>
      </c>
      <c r="C67" s="21" t="s">
        <v>93</v>
      </c>
      <c r="D67" s="21"/>
      <c r="E67" s="12" t="s">
        <v>12</v>
      </c>
      <c r="F67" s="71"/>
      <c r="G67" s="71"/>
      <c r="H67" s="71"/>
      <c r="I67" s="71"/>
      <c r="J67" s="71"/>
      <c r="K67" s="71"/>
      <c r="L67" s="71"/>
      <c r="M67" s="71"/>
      <c r="N67" s="71"/>
      <c r="O67" s="71"/>
      <c r="P67" s="58">
        <f t="shared" si="0"/>
        <v>0</v>
      </c>
      <c r="Q67" s="18">
        <f>VLOOKUP(A67,'[1]לאחר הנחת 35%- כ.כ מלא'!$B$2:$L$5068,8,0)</f>
        <v>2.6520000000000001</v>
      </c>
      <c r="R67" s="18">
        <v>0.01</v>
      </c>
      <c r="S67" s="15">
        <f t="shared" ref="S67:S130" si="3">+R67+Q67</f>
        <v>2.6619999999999999</v>
      </c>
      <c r="T67" s="15">
        <f t="shared" ref="T67:T130" si="4">S67*P67</f>
        <v>0</v>
      </c>
      <c r="U67" s="14"/>
    </row>
    <row r="68" spans="1:21" ht="35.25" x14ac:dyDescent="0.15">
      <c r="A68" s="12">
        <v>71</v>
      </c>
      <c r="B68" s="63">
        <v>1</v>
      </c>
      <c r="C68" s="21" t="s">
        <v>94</v>
      </c>
      <c r="D68" s="21"/>
      <c r="E68" s="12" t="s">
        <v>12</v>
      </c>
      <c r="F68" s="71"/>
      <c r="G68" s="71"/>
      <c r="H68" s="71"/>
      <c r="I68" s="71"/>
      <c r="J68" s="71"/>
      <c r="K68" s="71"/>
      <c r="L68" s="71"/>
      <c r="M68" s="71"/>
      <c r="N68" s="71"/>
      <c r="O68" s="71"/>
      <c r="P68" s="58">
        <f t="shared" ref="P68:P131" si="5">SUM(F68:O68)</f>
        <v>0</v>
      </c>
      <c r="Q68" s="18">
        <f>VLOOKUP(A68,'[1]לאחר הנחת 35%- כ.כ מלא'!$B$2:$L$5068,8,0)</f>
        <v>10.959</v>
      </c>
      <c r="R68" s="18">
        <v>0.01</v>
      </c>
      <c r="S68" s="15">
        <f t="shared" si="3"/>
        <v>10.968999999999999</v>
      </c>
      <c r="T68" s="15">
        <f t="shared" si="4"/>
        <v>0</v>
      </c>
      <c r="U68" s="14"/>
    </row>
    <row r="69" spans="1:21" ht="69.75" x14ac:dyDescent="0.15">
      <c r="A69" s="12">
        <v>72</v>
      </c>
      <c r="B69" s="63">
        <v>1</v>
      </c>
      <c r="C69" s="21" t="s">
        <v>95</v>
      </c>
      <c r="D69" s="21"/>
      <c r="E69" s="12" t="s">
        <v>12</v>
      </c>
      <c r="F69" s="71"/>
      <c r="G69" s="71"/>
      <c r="H69" s="71"/>
      <c r="I69" s="71"/>
      <c r="J69" s="71"/>
      <c r="K69" s="71"/>
      <c r="L69" s="71"/>
      <c r="M69" s="71"/>
      <c r="N69" s="71"/>
      <c r="O69" s="71"/>
      <c r="P69" s="58">
        <f t="shared" si="5"/>
        <v>0</v>
      </c>
      <c r="Q69" s="18">
        <f>VLOOKUP(A69,'[1]לאחר הנחת 35%- כ.כ מלא'!$B$2:$L$5068,8,0)</f>
        <v>4.9985000000000008</v>
      </c>
      <c r="R69" s="18">
        <v>8</v>
      </c>
      <c r="S69" s="15">
        <f t="shared" si="3"/>
        <v>12.9985</v>
      </c>
      <c r="T69" s="15">
        <f t="shared" si="4"/>
        <v>0</v>
      </c>
      <c r="U69" s="14"/>
    </row>
    <row r="70" spans="1:21" ht="69.75" x14ac:dyDescent="0.15">
      <c r="A70" s="12">
        <v>73</v>
      </c>
      <c r="B70" s="63">
        <v>1</v>
      </c>
      <c r="C70" s="21" t="s">
        <v>96</v>
      </c>
      <c r="D70" s="21"/>
      <c r="E70" s="12" t="s">
        <v>12</v>
      </c>
      <c r="F70" s="71"/>
      <c r="G70" s="71"/>
      <c r="H70" s="71"/>
      <c r="I70" s="71"/>
      <c r="J70" s="71"/>
      <c r="K70" s="71"/>
      <c r="L70" s="71"/>
      <c r="M70" s="71"/>
      <c r="N70" s="71"/>
      <c r="O70" s="71"/>
      <c r="P70" s="58">
        <f t="shared" si="5"/>
        <v>0</v>
      </c>
      <c r="Q70" s="18">
        <f>VLOOKUP(A70,'[1]לאחר הנחת 35%- כ.כ מלא'!$B$2:$L$5068,8,0)</f>
        <v>6.1230000000000002</v>
      </c>
      <c r="R70" s="18">
        <v>8</v>
      </c>
      <c r="S70" s="15">
        <f t="shared" si="3"/>
        <v>14.123000000000001</v>
      </c>
      <c r="T70" s="15">
        <f t="shared" si="4"/>
        <v>0</v>
      </c>
      <c r="U70" s="14"/>
    </row>
    <row r="71" spans="1:21" ht="24" x14ac:dyDescent="0.15">
      <c r="A71" s="12">
        <v>74</v>
      </c>
      <c r="B71" s="63">
        <v>1</v>
      </c>
      <c r="C71" s="21" t="s">
        <v>97</v>
      </c>
      <c r="D71" s="21"/>
      <c r="E71" s="12" t="s">
        <v>12</v>
      </c>
      <c r="F71" s="71"/>
      <c r="G71" s="71"/>
      <c r="H71" s="71"/>
      <c r="I71" s="71"/>
      <c r="J71" s="71"/>
      <c r="K71" s="71"/>
      <c r="L71" s="71"/>
      <c r="M71" s="71"/>
      <c r="N71" s="71"/>
      <c r="O71" s="71"/>
      <c r="P71" s="58">
        <f t="shared" si="5"/>
        <v>0</v>
      </c>
      <c r="Q71" s="18">
        <f>VLOOKUP(A71,'[1]לאחר הנחת 35%- כ.כ מלא'!$B$2:$L$5068,8,0)</f>
        <v>2.8730000000000002</v>
      </c>
      <c r="R71" s="18">
        <v>0.6</v>
      </c>
      <c r="S71" s="15">
        <f t="shared" si="3"/>
        <v>3.4730000000000003</v>
      </c>
      <c r="T71" s="15">
        <f t="shared" si="4"/>
        <v>0</v>
      </c>
      <c r="U71" s="14"/>
    </row>
    <row r="72" spans="1:21" ht="69.75" x14ac:dyDescent="0.15">
      <c r="A72" s="12">
        <v>75</v>
      </c>
      <c r="B72" s="63">
        <v>1</v>
      </c>
      <c r="C72" s="21" t="s">
        <v>98</v>
      </c>
      <c r="D72" s="21"/>
      <c r="E72" s="12" t="s">
        <v>12</v>
      </c>
      <c r="F72" s="71"/>
      <c r="G72" s="71"/>
      <c r="H72" s="71"/>
      <c r="I72" s="71"/>
      <c r="J72" s="71"/>
      <c r="K72" s="71"/>
      <c r="L72" s="71"/>
      <c r="M72" s="71"/>
      <c r="N72" s="71"/>
      <c r="O72" s="71"/>
      <c r="P72" s="58">
        <f t="shared" si="5"/>
        <v>0</v>
      </c>
      <c r="Q72" s="18">
        <f>VLOOKUP(A72,'[1]לאחר הנחת 35%- כ.כ מלא'!$B$2:$L$5068,8,0)</f>
        <v>7.9885000000000002</v>
      </c>
      <c r="R72" s="18">
        <v>8</v>
      </c>
      <c r="S72" s="15">
        <f t="shared" si="3"/>
        <v>15.9885</v>
      </c>
      <c r="T72" s="15">
        <f t="shared" si="4"/>
        <v>0</v>
      </c>
      <c r="U72" s="14"/>
    </row>
    <row r="73" spans="1:21" ht="24" x14ac:dyDescent="0.15">
      <c r="A73" s="12">
        <v>76</v>
      </c>
      <c r="B73" s="63">
        <v>1</v>
      </c>
      <c r="C73" s="21" t="s">
        <v>99</v>
      </c>
      <c r="D73" s="21"/>
      <c r="E73" s="12" t="s">
        <v>12</v>
      </c>
      <c r="F73" s="71"/>
      <c r="G73" s="71"/>
      <c r="H73" s="71"/>
      <c r="I73" s="71"/>
      <c r="J73" s="71"/>
      <c r="K73" s="71"/>
      <c r="L73" s="71"/>
      <c r="M73" s="71"/>
      <c r="N73" s="71"/>
      <c r="O73" s="71"/>
      <c r="P73" s="58">
        <f t="shared" si="5"/>
        <v>0</v>
      </c>
      <c r="Q73" s="18">
        <f>VLOOKUP(A73,'[1]לאחר הנחת 35%- כ.כ מלא'!$B$2:$L$5068,8,0)</f>
        <v>4.875</v>
      </c>
      <c r="R73" s="18">
        <v>0.25</v>
      </c>
      <c r="S73" s="15">
        <f t="shared" si="3"/>
        <v>5.125</v>
      </c>
      <c r="T73" s="15">
        <f t="shared" si="4"/>
        <v>0</v>
      </c>
      <c r="U73" s="14"/>
    </row>
    <row r="74" spans="1:21" ht="46.5" x14ac:dyDescent="0.15">
      <c r="A74" s="12">
        <v>77</v>
      </c>
      <c r="B74" s="63">
        <v>1</v>
      </c>
      <c r="C74" s="21" t="s">
        <v>100</v>
      </c>
      <c r="D74" s="21"/>
      <c r="E74" s="12" t="s">
        <v>12</v>
      </c>
      <c r="F74" s="71"/>
      <c r="G74" s="71"/>
      <c r="H74" s="71"/>
      <c r="I74" s="71"/>
      <c r="J74" s="71"/>
      <c r="K74" s="71"/>
      <c r="L74" s="71"/>
      <c r="M74" s="71"/>
      <c r="N74" s="71"/>
      <c r="O74" s="71"/>
      <c r="P74" s="58">
        <f t="shared" si="5"/>
        <v>0</v>
      </c>
      <c r="Q74" s="18">
        <f>VLOOKUP(A74,'[1]לאחר הנחת 35%- כ.כ מלא'!$B$2:$L$5068,8,0)</f>
        <v>1.9564999999999999</v>
      </c>
      <c r="R74" s="18">
        <v>1.95</v>
      </c>
      <c r="S74" s="15">
        <f t="shared" si="3"/>
        <v>3.9064999999999999</v>
      </c>
      <c r="T74" s="15">
        <f t="shared" si="4"/>
        <v>0</v>
      </c>
      <c r="U74" s="14"/>
    </row>
    <row r="75" spans="1:21" ht="46.5" x14ac:dyDescent="0.15">
      <c r="A75" s="12">
        <v>78</v>
      </c>
      <c r="B75" s="63">
        <v>1</v>
      </c>
      <c r="C75" s="21" t="s">
        <v>101</v>
      </c>
      <c r="D75" s="21"/>
      <c r="E75" s="12" t="s">
        <v>12</v>
      </c>
      <c r="F75" s="71"/>
      <c r="G75" s="71"/>
      <c r="H75" s="71"/>
      <c r="I75" s="71"/>
      <c r="J75" s="71"/>
      <c r="K75" s="71"/>
      <c r="L75" s="71"/>
      <c r="M75" s="71"/>
      <c r="N75" s="71"/>
      <c r="O75" s="71"/>
      <c r="P75" s="58">
        <f t="shared" si="5"/>
        <v>0</v>
      </c>
      <c r="Q75" s="18">
        <f>VLOOKUP(A75,'[1]לאחר הנחת 35%- כ.כ מלא'!$B$2:$L$5068,8,0)</f>
        <v>2.3075000000000001</v>
      </c>
      <c r="R75" s="18">
        <v>1.95</v>
      </c>
      <c r="S75" s="15">
        <f t="shared" si="3"/>
        <v>4.2575000000000003</v>
      </c>
      <c r="T75" s="15">
        <f t="shared" si="4"/>
        <v>0</v>
      </c>
      <c r="U75" s="14"/>
    </row>
    <row r="76" spans="1:21" ht="35.25" x14ac:dyDescent="0.15">
      <c r="A76" s="12">
        <v>79</v>
      </c>
      <c r="B76" s="63">
        <v>1</v>
      </c>
      <c r="C76" s="21" t="s">
        <v>102</v>
      </c>
      <c r="D76" s="21"/>
      <c r="E76" s="12" t="s">
        <v>12</v>
      </c>
      <c r="F76" s="71"/>
      <c r="G76" s="71"/>
      <c r="H76" s="71"/>
      <c r="I76" s="71"/>
      <c r="J76" s="71"/>
      <c r="K76" s="71"/>
      <c r="L76" s="71"/>
      <c r="M76" s="71"/>
      <c r="N76" s="71"/>
      <c r="O76" s="71"/>
      <c r="P76" s="58">
        <f t="shared" si="5"/>
        <v>0</v>
      </c>
      <c r="Q76" s="18">
        <f>VLOOKUP(A76,'[1]לאחר הנחת 35%- כ.כ מלא'!$B$2:$L$5068,8,0)</f>
        <v>2.028</v>
      </c>
      <c r="R76" s="18">
        <v>1.2</v>
      </c>
      <c r="S76" s="15">
        <f t="shared" si="3"/>
        <v>3.2279999999999998</v>
      </c>
      <c r="T76" s="15">
        <f t="shared" si="4"/>
        <v>0</v>
      </c>
      <c r="U76" s="14"/>
    </row>
    <row r="77" spans="1:21" ht="35.25" x14ac:dyDescent="0.15">
      <c r="A77" s="12">
        <v>80</v>
      </c>
      <c r="B77" s="63">
        <v>1</v>
      </c>
      <c r="C77" s="21" t="s">
        <v>103</v>
      </c>
      <c r="D77" s="21"/>
      <c r="E77" s="12" t="s">
        <v>12</v>
      </c>
      <c r="F77" s="71"/>
      <c r="G77" s="71"/>
      <c r="H77" s="71"/>
      <c r="I77" s="71"/>
      <c r="J77" s="71"/>
      <c r="K77" s="71"/>
      <c r="L77" s="71"/>
      <c r="M77" s="71"/>
      <c r="N77" s="71"/>
      <c r="O77" s="71"/>
      <c r="P77" s="58">
        <f t="shared" si="5"/>
        <v>0</v>
      </c>
      <c r="Q77" s="18">
        <f>VLOOKUP(A77,'[1]לאחר הנחת 35%- כ.כ מלא'!$B$2:$L$5068,8,0)</f>
        <v>7.5140000000000002</v>
      </c>
      <c r="R77" s="18">
        <v>2</v>
      </c>
      <c r="S77" s="15">
        <f t="shared" si="3"/>
        <v>9.5139999999999993</v>
      </c>
      <c r="T77" s="15">
        <f t="shared" si="4"/>
        <v>0</v>
      </c>
      <c r="U77" s="14"/>
    </row>
    <row r="78" spans="1:21" ht="35.25" x14ac:dyDescent="0.15">
      <c r="A78" s="12">
        <v>81</v>
      </c>
      <c r="B78" s="63">
        <v>1</v>
      </c>
      <c r="C78" s="21" t="s">
        <v>104</v>
      </c>
      <c r="D78" s="21"/>
      <c r="E78" s="12" t="s">
        <v>12</v>
      </c>
      <c r="F78" s="71"/>
      <c r="G78" s="71"/>
      <c r="H78" s="71"/>
      <c r="I78" s="71"/>
      <c r="J78" s="71"/>
      <c r="K78" s="71"/>
      <c r="L78" s="71"/>
      <c r="M78" s="71"/>
      <c r="N78" s="71"/>
      <c r="O78" s="71"/>
      <c r="P78" s="58">
        <f t="shared" si="5"/>
        <v>0</v>
      </c>
      <c r="Q78" s="18">
        <f>VLOOKUP(A78,'[1]לאחר הנחת 35%- כ.כ מלא'!$B$2:$L$5068,8,0)</f>
        <v>3.7570000000000001</v>
      </c>
      <c r="R78" s="18">
        <v>2.5</v>
      </c>
      <c r="S78" s="15">
        <f t="shared" si="3"/>
        <v>6.2569999999999997</v>
      </c>
      <c r="T78" s="15">
        <f t="shared" si="4"/>
        <v>0</v>
      </c>
      <c r="U78" s="14"/>
    </row>
    <row r="79" spans="1:21" ht="35.25" x14ac:dyDescent="0.15">
      <c r="A79" s="12">
        <v>82</v>
      </c>
      <c r="B79" s="63">
        <v>1</v>
      </c>
      <c r="C79" s="21" t="s">
        <v>105</v>
      </c>
      <c r="D79" s="21"/>
      <c r="E79" s="12" t="s">
        <v>12</v>
      </c>
      <c r="F79" s="71"/>
      <c r="G79" s="71"/>
      <c r="H79" s="71"/>
      <c r="I79" s="71"/>
      <c r="J79" s="71"/>
      <c r="K79" s="71"/>
      <c r="L79" s="71"/>
      <c r="M79" s="71"/>
      <c r="N79" s="71"/>
      <c r="O79" s="71"/>
      <c r="P79" s="58">
        <f t="shared" si="5"/>
        <v>0</v>
      </c>
      <c r="Q79" s="18">
        <f>VLOOKUP(A79,'[1]לאחר הנחת 35%- כ.כ מלא'!$B$2:$L$5068,8,0)</f>
        <v>4.4785000000000004</v>
      </c>
      <c r="R79" s="18">
        <v>3</v>
      </c>
      <c r="S79" s="15">
        <f t="shared" si="3"/>
        <v>7.4785000000000004</v>
      </c>
      <c r="T79" s="15">
        <f t="shared" si="4"/>
        <v>0</v>
      </c>
      <c r="U79" s="14"/>
    </row>
    <row r="80" spans="1:21" ht="35.25" x14ac:dyDescent="0.15">
      <c r="A80" s="12">
        <v>83</v>
      </c>
      <c r="B80" s="63">
        <v>1</v>
      </c>
      <c r="C80" s="21" t="s">
        <v>106</v>
      </c>
      <c r="D80" s="21"/>
      <c r="E80" s="12" t="s">
        <v>12</v>
      </c>
      <c r="F80" s="71"/>
      <c r="G80" s="71"/>
      <c r="H80" s="71"/>
      <c r="I80" s="71"/>
      <c r="J80" s="71"/>
      <c r="K80" s="71"/>
      <c r="L80" s="71"/>
      <c r="M80" s="71"/>
      <c r="N80" s="71"/>
      <c r="O80" s="71"/>
      <c r="P80" s="58">
        <f t="shared" si="5"/>
        <v>0</v>
      </c>
      <c r="Q80" s="18">
        <f>VLOOKUP(A80,'[1]לאחר הנחת 35%- כ.כ מלא'!$B$2:$L$5068,8,0)</f>
        <v>8.2355</v>
      </c>
      <c r="R80" s="18">
        <v>3</v>
      </c>
      <c r="S80" s="15">
        <f t="shared" si="3"/>
        <v>11.2355</v>
      </c>
      <c r="T80" s="15">
        <f t="shared" si="4"/>
        <v>0</v>
      </c>
      <c r="U80" s="14"/>
    </row>
    <row r="81" spans="1:21" ht="46.5" x14ac:dyDescent="0.15">
      <c r="A81" s="12">
        <v>84</v>
      </c>
      <c r="B81" s="63">
        <v>1</v>
      </c>
      <c r="C81" s="21" t="s">
        <v>107</v>
      </c>
      <c r="D81" s="21"/>
      <c r="E81" s="12" t="s">
        <v>12</v>
      </c>
      <c r="F81" s="71"/>
      <c r="G81" s="71"/>
      <c r="H81" s="71"/>
      <c r="I81" s="71"/>
      <c r="J81" s="71"/>
      <c r="K81" s="71"/>
      <c r="L81" s="71"/>
      <c r="M81" s="71"/>
      <c r="N81" s="71"/>
      <c r="O81" s="71"/>
      <c r="P81" s="58">
        <f t="shared" si="5"/>
        <v>0</v>
      </c>
      <c r="Q81" s="18">
        <f>VLOOKUP(A81,'[1]לאחר הנחת 35%- כ.כ מלא'!$B$2:$L$5068,8,0)</f>
        <v>0.87750000000000006</v>
      </c>
      <c r="R81" s="18">
        <v>1.65</v>
      </c>
      <c r="S81" s="15">
        <f t="shared" si="3"/>
        <v>2.5274999999999999</v>
      </c>
      <c r="T81" s="15">
        <f t="shared" si="4"/>
        <v>0</v>
      </c>
      <c r="U81" s="14"/>
    </row>
    <row r="82" spans="1:21" ht="46.5" x14ac:dyDescent="0.15">
      <c r="A82" s="12">
        <v>85</v>
      </c>
      <c r="B82" s="63">
        <v>1</v>
      </c>
      <c r="C82" s="21" t="s">
        <v>108</v>
      </c>
      <c r="D82" s="21"/>
      <c r="E82" s="12" t="s">
        <v>12</v>
      </c>
      <c r="F82" s="71"/>
      <c r="G82" s="71"/>
      <c r="H82" s="71"/>
      <c r="I82" s="71"/>
      <c r="J82" s="71"/>
      <c r="K82" s="71"/>
      <c r="L82" s="71"/>
      <c r="M82" s="71"/>
      <c r="N82" s="71"/>
      <c r="O82" s="71"/>
      <c r="P82" s="58">
        <f t="shared" si="5"/>
        <v>0</v>
      </c>
      <c r="Q82" s="18">
        <f>VLOOKUP(A82,'[1]לאחר הנחת 35%- כ.כ מלא'!$B$2:$L$5068,8,0)</f>
        <v>1.0010000000000001</v>
      </c>
      <c r="R82" s="18">
        <v>1.65</v>
      </c>
      <c r="S82" s="15">
        <f t="shared" si="3"/>
        <v>2.6509999999999998</v>
      </c>
      <c r="T82" s="15">
        <f t="shared" si="4"/>
        <v>0</v>
      </c>
      <c r="U82" s="14"/>
    </row>
    <row r="83" spans="1:21" ht="46.5" x14ac:dyDescent="0.15">
      <c r="A83" s="12">
        <v>86</v>
      </c>
      <c r="B83" s="63">
        <v>1</v>
      </c>
      <c r="C83" s="21" t="s">
        <v>109</v>
      </c>
      <c r="D83" s="21"/>
      <c r="E83" s="12" t="s">
        <v>12</v>
      </c>
      <c r="F83" s="71"/>
      <c r="G83" s="71"/>
      <c r="H83" s="71"/>
      <c r="I83" s="71"/>
      <c r="J83" s="71"/>
      <c r="K83" s="71"/>
      <c r="L83" s="71"/>
      <c r="M83" s="71"/>
      <c r="N83" s="71"/>
      <c r="O83" s="71"/>
      <c r="P83" s="58">
        <f t="shared" si="5"/>
        <v>0</v>
      </c>
      <c r="Q83" s="18">
        <f>VLOOKUP(A83,'[1]לאחר הנחת 35%- כ.כ מלא'!$B$2:$L$5068,8,0)</f>
        <v>1.0010000000000001</v>
      </c>
      <c r="R83" s="18">
        <v>0.25</v>
      </c>
      <c r="S83" s="15">
        <f t="shared" si="3"/>
        <v>1.2510000000000001</v>
      </c>
      <c r="T83" s="15">
        <f t="shared" si="4"/>
        <v>0</v>
      </c>
      <c r="U83" s="14"/>
    </row>
    <row r="84" spans="1:21" ht="81" x14ac:dyDescent="0.15">
      <c r="A84" s="12">
        <v>87</v>
      </c>
      <c r="B84" s="63">
        <v>1</v>
      </c>
      <c r="C84" s="21" t="s">
        <v>110</v>
      </c>
      <c r="D84" s="21"/>
      <c r="E84" s="12" t="s">
        <v>12</v>
      </c>
      <c r="F84" s="71"/>
      <c r="G84" s="71"/>
      <c r="H84" s="71"/>
      <c r="I84" s="71"/>
      <c r="J84" s="71"/>
      <c r="K84" s="71"/>
      <c r="L84" s="71"/>
      <c r="M84" s="71"/>
      <c r="N84" s="71"/>
      <c r="O84" s="71"/>
      <c r="P84" s="58">
        <f t="shared" si="5"/>
        <v>0</v>
      </c>
      <c r="Q84" s="18">
        <f>VLOOKUP(A84,'[1]לאחר הנחת 35%- כ.כ מלא'!$B$2:$L$5068,8,0)</f>
        <v>2.0540000000000003</v>
      </c>
      <c r="R84" s="18">
        <v>2</v>
      </c>
      <c r="S84" s="15">
        <f t="shared" si="3"/>
        <v>4.0540000000000003</v>
      </c>
      <c r="T84" s="15">
        <f t="shared" si="4"/>
        <v>0</v>
      </c>
      <c r="U84" s="14"/>
    </row>
    <row r="85" spans="1:21" x14ac:dyDescent="0.15">
      <c r="A85" s="12">
        <v>88</v>
      </c>
      <c r="B85" s="63">
        <v>1</v>
      </c>
      <c r="C85" s="21" t="s">
        <v>111</v>
      </c>
      <c r="D85" s="21"/>
      <c r="E85" s="12" t="s">
        <v>12</v>
      </c>
      <c r="F85" s="71"/>
      <c r="G85" s="71"/>
      <c r="H85" s="71"/>
      <c r="I85" s="71"/>
      <c r="J85" s="71"/>
      <c r="K85" s="71"/>
      <c r="L85" s="71"/>
      <c r="M85" s="71"/>
      <c r="N85" s="71"/>
      <c r="O85" s="71"/>
      <c r="P85" s="58">
        <f t="shared" si="5"/>
        <v>0</v>
      </c>
      <c r="Q85" s="18">
        <f>VLOOKUP(A85,'[1]לאחר הנחת 35%- כ.כ מלא'!$B$2:$L$5068,8,0)</f>
        <v>0</v>
      </c>
      <c r="R85" s="18">
        <v>0</v>
      </c>
      <c r="S85" s="15">
        <f t="shared" si="3"/>
        <v>0</v>
      </c>
      <c r="T85" s="15">
        <f t="shared" si="4"/>
        <v>0</v>
      </c>
      <c r="U85" s="14"/>
    </row>
    <row r="86" spans="1:21" ht="93" x14ac:dyDescent="0.15">
      <c r="A86" s="12">
        <v>89</v>
      </c>
      <c r="B86" s="63">
        <v>1</v>
      </c>
      <c r="C86" s="21" t="s">
        <v>112</v>
      </c>
      <c r="D86" s="21"/>
      <c r="E86" s="12" t="s">
        <v>12</v>
      </c>
      <c r="F86" s="71"/>
      <c r="G86" s="71"/>
      <c r="H86" s="71"/>
      <c r="I86" s="71"/>
      <c r="J86" s="71"/>
      <c r="K86" s="71"/>
      <c r="L86" s="71"/>
      <c r="M86" s="71"/>
      <c r="N86" s="71"/>
      <c r="O86" s="71"/>
      <c r="P86" s="58">
        <f t="shared" si="5"/>
        <v>0</v>
      </c>
      <c r="Q86" s="18">
        <f>VLOOKUP(A86,'[1]לאחר הנחת 35%- כ.כ מלא'!$B$2:$L$5068,8,0)</f>
        <v>2.9445000000000001</v>
      </c>
      <c r="R86" s="18">
        <v>2.2000000000000002</v>
      </c>
      <c r="S86" s="15">
        <f t="shared" si="3"/>
        <v>5.1445000000000007</v>
      </c>
      <c r="T86" s="15">
        <f t="shared" si="4"/>
        <v>0</v>
      </c>
      <c r="U86" s="14"/>
    </row>
    <row r="87" spans="1:21" x14ac:dyDescent="0.15">
      <c r="A87" s="12">
        <v>90</v>
      </c>
      <c r="B87" s="63">
        <v>1</v>
      </c>
      <c r="C87" s="21" t="s">
        <v>111</v>
      </c>
      <c r="D87" s="21"/>
      <c r="E87" s="12" t="s">
        <v>12</v>
      </c>
      <c r="F87" s="71"/>
      <c r="G87" s="71"/>
      <c r="H87" s="71"/>
      <c r="I87" s="71"/>
      <c r="J87" s="71"/>
      <c r="K87" s="71"/>
      <c r="L87" s="71"/>
      <c r="M87" s="71"/>
      <c r="N87" s="71"/>
      <c r="O87" s="71"/>
      <c r="P87" s="58">
        <f t="shared" si="5"/>
        <v>0</v>
      </c>
      <c r="Q87" s="18">
        <f>VLOOKUP(A87,'[1]לאחר הנחת 35%- כ.כ מלא'!$B$2:$L$5068,8,0)</f>
        <v>0</v>
      </c>
      <c r="R87" s="18">
        <v>0</v>
      </c>
      <c r="S87" s="15">
        <f t="shared" si="3"/>
        <v>0</v>
      </c>
      <c r="T87" s="15">
        <f t="shared" si="4"/>
        <v>0</v>
      </c>
      <c r="U87" s="14"/>
    </row>
    <row r="88" spans="1:21" ht="81" x14ac:dyDescent="0.15">
      <c r="A88" s="12">
        <v>91</v>
      </c>
      <c r="B88" s="63">
        <v>1</v>
      </c>
      <c r="C88" s="21" t="s">
        <v>113</v>
      </c>
      <c r="D88" s="21"/>
      <c r="E88" s="12" t="s">
        <v>12</v>
      </c>
      <c r="F88" s="71"/>
      <c r="G88" s="71"/>
      <c r="H88" s="71"/>
      <c r="I88" s="71"/>
      <c r="J88" s="71"/>
      <c r="K88" s="71"/>
      <c r="L88" s="71"/>
      <c r="M88" s="71"/>
      <c r="N88" s="71"/>
      <c r="O88" s="71"/>
      <c r="P88" s="58">
        <f t="shared" si="5"/>
        <v>0</v>
      </c>
      <c r="Q88" s="18">
        <f>VLOOKUP(A88,'[1]לאחר הנחת 35%- כ.כ מלא'!$B$2:$L$5068,8,0)</f>
        <v>2.6389999999999998</v>
      </c>
      <c r="R88" s="18">
        <v>0.01</v>
      </c>
      <c r="S88" s="15">
        <f t="shared" si="3"/>
        <v>2.6489999999999996</v>
      </c>
      <c r="T88" s="15">
        <f t="shared" si="4"/>
        <v>0</v>
      </c>
      <c r="U88" s="14"/>
    </row>
    <row r="89" spans="1:21" ht="46.5" x14ac:dyDescent="0.15">
      <c r="A89" s="12">
        <v>92</v>
      </c>
      <c r="B89" s="63">
        <v>1</v>
      </c>
      <c r="C89" s="21" t="s">
        <v>114</v>
      </c>
      <c r="D89" s="21"/>
      <c r="E89" s="12" t="s">
        <v>12</v>
      </c>
      <c r="F89" s="71"/>
      <c r="G89" s="71"/>
      <c r="H89" s="71"/>
      <c r="I89" s="71"/>
      <c r="J89" s="71"/>
      <c r="K89" s="71"/>
      <c r="L89" s="71"/>
      <c r="M89" s="71"/>
      <c r="N89" s="71"/>
      <c r="O89" s="71"/>
      <c r="P89" s="58">
        <f t="shared" si="5"/>
        <v>0</v>
      </c>
      <c r="Q89" s="18">
        <f>VLOOKUP(A89,'[1]לאחר הנחת 35%- כ.כ מלא'!$B$2:$L$5068,8,0)</f>
        <v>1.3454999999999999</v>
      </c>
      <c r="R89" s="18">
        <v>0.01</v>
      </c>
      <c r="S89" s="15">
        <f t="shared" si="3"/>
        <v>1.3554999999999999</v>
      </c>
      <c r="T89" s="15">
        <f t="shared" si="4"/>
        <v>0</v>
      </c>
      <c r="U89" s="14"/>
    </row>
    <row r="90" spans="1:21" ht="46.5" x14ac:dyDescent="0.15">
      <c r="A90" s="12">
        <v>93</v>
      </c>
      <c r="B90" s="63">
        <v>1</v>
      </c>
      <c r="C90" s="21" t="s">
        <v>115</v>
      </c>
      <c r="D90" s="21"/>
      <c r="E90" s="12" t="s">
        <v>12</v>
      </c>
      <c r="F90" s="71"/>
      <c r="G90" s="71"/>
      <c r="H90" s="71"/>
      <c r="I90" s="71"/>
      <c r="J90" s="71"/>
      <c r="K90" s="71"/>
      <c r="L90" s="71"/>
      <c r="M90" s="71"/>
      <c r="N90" s="71"/>
      <c r="O90" s="71"/>
      <c r="P90" s="58">
        <f t="shared" si="5"/>
        <v>0</v>
      </c>
      <c r="Q90" s="18">
        <f>VLOOKUP(A90,'[1]לאחר הנחת 35%- כ.כ מלא'!$B$2:$L$5068,8,0)</f>
        <v>1.248</v>
      </c>
      <c r="R90" s="18">
        <v>0.01</v>
      </c>
      <c r="S90" s="15">
        <f t="shared" si="3"/>
        <v>1.258</v>
      </c>
      <c r="T90" s="15">
        <f t="shared" si="4"/>
        <v>0</v>
      </c>
      <c r="U90" s="14"/>
    </row>
    <row r="91" spans="1:21" ht="35.25" x14ac:dyDescent="0.15">
      <c r="A91" s="12">
        <v>94</v>
      </c>
      <c r="B91" s="63">
        <v>1</v>
      </c>
      <c r="C91" s="21" t="s">
        <v>116</v>
      </c>
      <c r="D91" s="21"/>
      <c r="E91" s="12" t="s">
        <v>12</v>
      </c>
      <c r="F91" s="71"/>
      <c r="G91" s="71"/>
      <c r="H91" s="71"/>
      <c r="I91" s="71"/>
      <c r="J91" s="71"/>
      <c r="K91" s="71"/>
      <c r="L91" s="71"/>
      <c r="M91" s="71"/>
      <c r="N91" s="71"/>
      <c r="O91" s="71"/>
      <c r="P91" s="58">
        <f t="shared" si="5"/>
        <v>0</v>
      </c>
      <c r="Q91" s="18">
        <f>VLOOKUP(A91,'[1]לאחר הנחת 35%- כ.כ מלא'!$B$2:$L$5068,8,0)</f>
        <v>2.0085000000000002</v>
      </c>
      <c r="R91" s="18">
        <v>1.7</v>
      </c>
      <c r="S91" s="15">
        <f t="shared" si="3"/>
        <v>3.7084999999999999</v>
      </c>
      <c r="T91" s="15">
        <f t="shared" si="4"/>
        <v>0</v>
      </c>
      <c r="U91" s="14"/>
    </row>
    <row r="92" spans="1:21" ht="35.25" x14ac:dyDescent="0.15">
      <c r="A92" s="12">
        <v>95</v>
      </c>
      <c r="B92" s="63">
        <v>1</v>
      </c>
      <c r="C92" s="21" t="s">
        <v>117</v>
      </c>
      <c r="D92" s="21"/>
      <c r="E92" s="12" t="s">
        <v>12</v>
      </c>
      <c r="F92" s="71"/>
      <c r="G92" s="71"/>
      <c r="H92" s="71"/>
      <c r="I92" s="71"/>
      <c r="J92" s="71"/>
      <c r="K92" s="71"/>
      <c r="L92" s="71"/>
      <c r="M92" s="71"/>
      <c r="N92" s="71"/>
      <c r="O92" s="71"/>
      <c r="P92" s="58">
        <f t="shared" si="5"/>
        <v>0</v>
      </c>
      <c r="Q92" s="18">
        <f>VLOOKUP(A92,'[1]לאחר הנחת 35%- כ.כ מלא'!$B$2:$L$5068,8,0)</f>
        <v>2.6065</v>
      </c>
      <c r="R92" s="18">
        <v>0.01</v>
      </c>
      <c r="S92" s="15">
        <f t="shared" si="3"/>
        <v>2.6164999999999998</v>
      </c>
      <c r="T92" s="15">
        <f t="shared" si="4"/>
        <v>0</v>
      </c>
      <c r="U92" s="14"/>
    </row>
    <row r="93" spans="1:21" ht="35.25" x14ac:dyDescent="0.15">
      <c r="A93" s="12">
        <v>96</v>
      </c>
      <c r="B93" s="63">
        <v>1</v>
      </c>
      <c r="C93" s="21" t="s">
        <v>118</v>
      </c>
      <c r="D93" s="21"/>
      <c r="E93" s="12" t="s">
        <v>12</v>
      </c>
      <c r="F93" s="71"/>
      <c r="G93" s="71"/>
      <c r="H93" s="71"/>
      <c r="I93" s="71"/>
      <c r="J93" s="71"/>
      <c r="K93" s="71"/>
      <c r="L93" s="71"/>
      <c r="M93" s="71"/>
      <c r="N93" s="71"/>
      <c r="O93" s="71"/>
      <c r="P93" s="58">
        <f t="shared" si="5"/>
        <v>0</v>
      </c>
      <c r="Q93" s="18">
        <f>VLOOKUP(A93,'[1]לאחר הנחת 35%- כ.כ מלא'!$B$2:$L$5068,8,0)</f>
        <v>6.4350000000000005</v>
      </c>
      <c r="R93" s="18">
        <v>0.01</v>
      </c>
      <c r="S93" s="15">
        <f t="shared" si="3"/>
        <v>6.4450000000000003</v>
      </c>
      <c r="T93" s="15">
        <f t="shared" si="4"/>
        <v>0</v>
      </c>
      <c r="U93" s="14"/>
    </row>
    <row r="94" spans="1:21" ht="35.25" x14ac:dyDescent="0.15">
      <c r="A94" s="12">
        <v>97</v>
      </c>
      <c r="B94" s="63">
        <v>1</v>
      </c>
      <c r="C94" s="21" t="s">
        <v>119</v>
      </c>
      <c r="D94" s="21"/>
      <c r="E94" s="12" t="s">
        <v>12</v>
      </c>
      <c r="F94" s="71"/>
      <c r="G94" s="71"/>
      <c r="H94" s="71"/>
      <c r="I94" s="71"/>
      <c r="J94" s="71"/>
      <c r="K94" s="71"/>
      <c r="L94" s="71"/>
      <c r="M94" s="71"/>
      <c r="N94" s="71"/>
      <c r="O94" s="71"/>
      <c r="P94" s="58">
        <f t="shared" si="5"/>
        <v>0</v>
      </c>
      <c r="Q94" s="18">
        <f>VLOOKUP(A94,'[1]לאחר הנחת 35%- כ.כ מלא'!$B$2:$L$5068,8,0)</f>
        <v>1.4560000000000002</v>
      </c>
      <c r="R94" s="18">
        <v>1</v>
      </c>
      <c r="S94" s="15">
        <f t="shared" si="3"/>
        <v>2.4560000000000004</v>
      </c>
      <c r="T94" s="15">
        <f t="shared" si="4"/>
        <v>0</v>
      </c>
      <c r="U94" s="14"/>
    </row>
    <row r="95" spans="1:21" ht="35.25" x14ac:dyDescent="0.15">
      <c r="A95" s="12">
        <v>98</v>
      </c>
      <c r="B95" s="63">
        <v>1</v>
      </c>
      <c r="C95" s="21" t="s">
        <v>120</v>
      </c>
      <c r="D95" s="21"/>
      <c r="E95" s="12" t="s">
        <v>12</v>
      </c>
      <c r="F95" s="71"/>
      <c r="G95" s="71"/>
      <c r="H95" s="71"/>
      <c r="I95" s="71"/>
      <c r="J95" s="71"/>
      <c r="K95" s="71"/>
      <c r="L95" s="71"/>
      <c r="M95" s="71"/>
      <c r="N95" s="71"/>
      <c r="O95" s="71"/>
      <c r="P95" s="58">
        <f t="shared" si="5"/>
        <v>0</v>
      </c>
      <c r="Q95" s="18">
        <f>VLOOKUP(A95,'[1]לאחר הנחת 35%- כ.כ מלא'!$B$2:$L$5068,8,0)</f>
        <v>1.7030000000000001</v>
      </c>
      <c r="R95" s="18">
        <v>1</v>
      </c>
      <c r="S95" s="15">
        <f t="shared" si="3"/>
        <v>2.7030000000000003</v>
      </c>
      <c r="T95" s="15">
        <f t="shared" si="4"/>
        <v>0</v>
      </c>
      <c r="U95" s="14"/>
    </row>
    <row r="96" spans="1:21" ht="35.25" x14ac:dyDescent="0.15">
      <c r="A96" s="12">
        <v>99</v>
      </c>
      <c r="B96" s="63">
        <v>1</v>
      </c>
      <c r="C96" s="21" t="s">
        <v>121</v>
      </c>
      <c r="D96" s="21"/>
      <c r="E96" s="12" t="s">
        <v>12</v>
      </c>
      <c r="F96" s="71"/>
      <c r="G96" s="71"/>
      <c r="H96" s="71"/>
      <c r="I96" s="71"/>
      <c r="J96" s="71"/>
      <c r="K96" s="71"/>
      <c r="L96" s="71"/>
      <c r="M96" s="71"/>
      <c r="N96" s="71"/>
      <c r="O96" s="71"/>
      <c r="P96" s="58">
        <f t="shared" si="5"/>
        <v>0</v>
      </c>
      <c r="Q96" s="18">
        <f>VLOOKUP(A96,'[1]לאחר הנחת 35%- כ.כ מלא'!$B$2:$L$5068,8,0)</f>
        <v>3.7504999999999997</v>
      </c>
      <c r="R96" s="18">
        <v>1</v>
      </c>
      <c r="S96" s="15">
        <f t="shared" si="3"/>
        <v>4.7504999999999997</v>
      </c>
      <c r="T96" s="15">
        <f t="shared" si="4"/>
        <v>0</v>
      </c>
      <c r="U96" s="14"/>
    </row>
    <row r="97" spans="1:21" ht="35.25" x14ac:dyDescent="0.15">
      <c r="A97" s="12">
        <v>100</v>
      </c>
      <c r="B97" s="63">
        <v>1</v>
      </c>
      <c r="C97" s="21" t="s">
        <v>122</v>
      </c>
      <c r="D97" s="21"/>
      <c r="E97" s="12" t="s">
        <v>12</v>
      </c>
      <c r="F97" s="71"/>
      <c r="G97" s="71"/>
      <c r="H97" s="71"/>
      <c r="I97" s="71"/>
      <c r="J97" s="71"/>
      <c r="K97" s="71"/>
      <c r="L97" s="71"/>
      <c r="M97" s="71"/>
      <c r="N97" s="71"/>
      <c r="O97" s="71"/>
      <c r="P97" s="58">
        <f t="shared" si="5"/>
        <v>0</v>
      </c>
      <c r="Q97" s="18">
        <f>VLOOKUP(A97,'[1]לאחר הנחת 35%- כ.כ מלא'!$B$2:$L$5068,8,0)</f>
        <v>120.25</v>
      </c>
      <c r="R97" s="18">
        <v>0.01</v>
      </c>
      <c r="S97" s="15">
        <f t="shared" si="3"/>
        <v>120.26</v>
      </c>
      <c r="T97" s="15">
        <f t="shared" si="4"/>
        <v>0</v>
      </c>
      <c r="U97" s="14"/>
    </row>
    <row r="98" spans="1:21" ht="46.5" x14ac:dyDescent="0.15">
      <c r="A98" s="12">
        <v>101</v>
      </c>
      <c r="B98" s="63">
        <v>2</v>
      </c>
      <c r="C98" s="21" t="s">
        <v>123</v>
      </c>
      <c r="D98" s="21"/>
      <c r="E98" s="12" t="s">
        <v>3</v>
      </c>
      <c r="F98" s="71"/>
      <c r="G98" s="71"/>
      <c r="H98" s="71"/>
      <c r="I98" s="71"/>
      <c r="J98" s="71"/>
      <c r="K98" s="71"/>
      <c r="L98" s="71"/>
      <c r="M98" s="71"/>
      <c r="N98" s="71"/>
      <c r="O98" s="71"/>
      <c r="P98" s="58">
        <f t="shared" si="5"/>
        <v>0</v>
      </c>
      <c r="Q98" s="18">
        <f>VLOOKUP(A98,'[1]לאחר הנחת 35%- כ.כ מלא'!$B$2:$L$5068,8,0)</f>
        <v>6.8999999999999995</v>
      </c>
      <c r="R98" s="18">
        <v>28.2</v>
      </c>
      <c r="S98" s="15">
        <f t="shared" si="3"/>
        <v>35.1</v>
      </c>
      <c r="T98" s="15">
        <f t="shared" si="4"/>
        <v>0</v>
      </c>
      <c r="U98" s="14"/>
    </row>
    <row r="99" spans="1:21" ht="58.5" x14ac:dyDescent="0.15">
      <c r="A99" s="12">
        <v>102</v>
      </c>
      <c r="B99" s="63">
        <v>2</v>
      </c>
      <c r="C99" s="21" t="s">
        <v>124</v>
      </c>
      <c r="D99" s="72">
        <v>0</v>
      </c>
      <c r="E99" s="12" t="s">
        <v>3</v>
      </c>
      <c r="F99" s="71">
        <v>384</v>
      </c>
      <c r="G99" s="71"/>
      <c r="H99" s="71"/>
      <c r="I99" s="71"/>
      <c r="J99" s="71"/>
      <c r="K99" s="71"/>
      <c r="L99" s="71"/>
      <c r="M99" s="71"/>
      <c r="N99" s="71"/>
      <c r="O99" s="71"/>
      <c r="P99" s="58">
        <f t="shared" si="5"/>
        <v>384</v>
      </c>
      <c r="Q99" s="18">
        <f>VLOOKUP(A99,'[1]לאחר הנחת 35%- כ.כ מלא'!$B$2:$L$5068,8,0)</f>
        <v>10.943999999999999</v>
      </c>
      <c r="R99" s="18">
        <v>32</v>
      </c>
      <c r="S99" s="15">
        <f t="shared" si="3"/>
        <v>42.944000000000003</v>
      </c>
      <c r="T99" s="15">
        <f t="shared" si="4"/>
        <v>16490.495999999999</v>
      </c>
      <c r="U99" s="14"/>
    </row>
    <row r="100" spans="1:21" ht="58.5" x14ac:dyDescent="0.15">
      <c r="A100" s="12">
        <v>103</v>
      </c>
      <c r="B100" s="63">
        <v>2</v>
      </c>
      <c r="C100" s="21" t="s">
        <v>125</v>
      </c>
      <c r="D100" s="72" t="s">
        <v>670</v>
      </c>
      <c r="E100" s="12" t="s">
        <v>3</v>
      </c>
      <c r="F100" s="71"/>
      <c r="G100" s="71"/>
      <c r="H100" s="71"/>
      <c r="I100" s="71"/>
      <c r="J100" s="71"/>
      <c r="K100" s="71"/>
      <c r="L100" s="71"/>
      <c r="M100" s="71"/>
      <c r="N100" s="71"/>
      <c r="O100" s="71"/>
      <c r="P100" s="58">
        <f t="shared" si="5"/>
        <v>0</v>
      </c>
      <c r="Q100" s="18">
        <f>VLOOKUP(A100,'[1]לאחר הנחת 35%- כ.כ מלא'!$B$2:$L$5068,8,0)</f>
        <v>9.0520000000000014</v>
      </c>
      <c r="R100" s="18">
        <v>32</v>
      </c>
      <c r="S100" s="15">
        <f t="shared" si="3"/>
        <v>41.052</v>
      </c>
      <c r="T100" s="15">
        <f t="shared" si="4"/>
        <v>0</v>
      </c>
      <c r="U100" s="14"/>
    </row>
    <row r="101" spans="1:21" ht="46.5" x14ac:dyDescent="0.15">
      <c r="A101" s="12">
        <v>104</v>
      </c>
      <c r="B101" s="63">
        <v>2</v>
      </c>
      <c r="C101" s="21" t="s">
        <v>126</v>
      </c>
      <c r="D101" s="21"/>
      <c r="E101" s="12" t="s">
        <v>3</v>
      </c>
      <c r="F101" s="71"/>
      <c r="G101" s="71"/>
      <c r="H101" s="71"/>
      <c r="I101" s="71"/>
      <c r="J101" s="71"/>
      <c r="K101" s="71"/>
      <c r="L101" s="71"/>
      <c r="M101" s="71"/>
      <c r="N101" s="71"/>
      <c r="O101" s="71"/>
      <c r="P101" s="58">
        <f t="shared" si="5"/>
        <v>0</v>
      </c>
      <c r="Q101" s="18">
        <f>VLOOKUP(A101,'[1]לאחר הנחת 35%- כ.כ מלא'!$B$2:$L$5068,8,0)</f>
        <v>8.3720000000000017</v>
      </c>
      <c r="R101" s="18">
        <v>0.01</v>
      </c>
      <c r="S101" s="15">
        <f t="shared" si="3"/>
        <v>8.3820000000000014</v>
      </c>
      <c r="T101" s="15">
        <f t="shared" si="4"/>
        <v>0</v>
      </c>
      <c r="U101" s="14"/>
    </row>
    <row r="102" spans="1:21" ht="58.5" x14ac:dyDescent="0.15">
      <c r="A102" s="12">
        <v>108</v>
      </c>
      <c r="B102" s="63">
        <v>2</v>
      </c>
      <c r="C102" s="21" t="s">
        <v>127</v>
      </c>
      <c r="D102" s="21"/>
      <c r="E102" s="12" t="s">
        <v>3</v>
      </c>
      <c r="F102" s="71"/>
      <c r="G102" s="71"/>
      <c r="H102" s="71"/>
      <c r="I102" s="71"/>
      <c r="J102" s="71"/>
      <c r="K102" s="71"/>
      <c r="L102" s="71"/>
      <c r="M102" s="71"/>
      <c r="N102" s="71"/>
      <c r="O102" s="71"/>
      <c r="P102" s="58">
        <f t="shared" si="5"/>
        <v>0</v>
      </c>
      <c r="Q102" s="18">
        <f>VLOOKUP(A102,'[1]לאחר הנחת 35%- כ.כ מלא'!$B$2:$L$5068,8,0)</f>
        <v>215.28</v>
      </c>
      <c r="R102" s="18">
        <v>78</v>
      </c>
      <c r="S102" s="15">
        <f t="shared" si="3"/>
        <v>293.27999999999997</v>
      </c>
      <c r="T102" s="15">
        <f t="shared" si="4"/>
        <v>0</v>
      </c>
      <c r="U102" s="14"/>
    </row>
    <row r="103" spans="1:21" ht="58.5" x14ac:dyDescent="0.15">
      <c r="A103" s="12">
        <v>109</v>
      </c>
      <c r="B103" s="63">
        <v>2</v>
      </c>
      <c r="C103" s="21" t="s">
        <v>128</v>
      </c>
      <c r="D103" s="21"/>
      <c r="E103" s="12" t="s">
        <v>3</v>
      </c>
      <c r="F103" s="71">
        <v>8</v>
      </c>
      <c r="G103" s="71"/>
      <c r="H103" s="71"/>
      <c r="I103" s="71"/>
      <c r="J103" s="71"/>
      <c r="K103" s="71"/>
      <c r="L103" s="71"/>
      <c r="M103" s="71"/>
      <c r="N103" s="71"/>
      <c r="O103" s="71"/>
      <c r="P103" s="58">
        <f t="shared" si="5"/>
        <v>8</v>
      </c>
      <c r="Q103" s="18">
        <f>VLOOKUP(A103,'[1]לאחר הנחת 35%- כ.כ מלא'!$B$2:$L$5068,8,0)</f>
        <v>296.40000000000003</v>
      </c>
      <c r="R103" s="18">
        <v>85</v>
      </c>
      <c r="S103" s="15">
        <f t="shared" si="3"/>
        <v>381.40000000000003</v>
      </c>
      <c r="T103" s="15">
        <f t="shared" si="4"/>
        <v>3051.2000000000003</v>
      </c>
      <c r="U103" s="14"/>
    </row>
    <row r="104" spans="1:21" ht="58.5" x14ac:dyDescent="0.15">
      <c r="A104" s="12">
        <v>110</v>
      </c>
      <c r="B104" s="63">
        <v>2</v>
      </c>
      <c r="C104" s="21" t="s">
        <v>129</v>
      </c>
      <c r="D104" s="21"/>
      <c r="E104" s="12" t="s">
        <v>3</v>
      </c>
      <c r="F104" s="71"/>
      <c r="G104" s="71"/>
      <c r="H104" s="71"/>
      <c r="I104" s="71"/>
      <c r="J104" s="71"/>
      <c r="K104" s="71"/>
      <c r="L104" s="71"/>
      <c r="M104" s="71"/>
      <c r="N104" s="71"/>
      <c r="O104" s="71"/>
      <c r="P104" s="58">
        <f t="shared" si="5"/>
        <v>0</v>
      </c>
      <c r="Q104" s="18">
        <f>VLOOKUP(A104,'[1]לאחר הנחת 35%- כ.כ מלא'!$B$2:$L$5068,8,0)</f>
        <v>377</v>
      </c>
      <c r="R104" s="18">
        <v>75</v>
      </c>
      <c r="S104" s="15">
        <f t="shared" si="3"/>
        <v>452</v>
      </c>
      <c r="T104" s="15">
        <f t="shared" si="4"/>
        <v>0</v>
      </c>
      <c r="U104" s="14"/>
    </row>
    <row r="105" spans="1:21" ht="58.5" x14ac:dyDescent="0.15">
      <c r="A105" s="12">
        <v>111</v>
      </c>
      <c r="B105" s="63">
        <v>2</v>
      </c>
      <c r="C105" s="21" t="s">
        <v>130</v>
      </c>
      <c r="D105" s="21"/>
      <c r="E105" s="12" t="s">
        <v>3</v>
      </c>
      <c r="F105" s="71"/>
      <c r="G105" s="71"/>
      <c r="H105" s="71"/>
      <c r="I105" s="71"/>
      <c r="J105" s="71"/>
      <c r="K105" s="71"/>
      <c r="L105" s="71"/>
      <c r="M105" s="71"/>
      <c r="N105" s="71"/>
      <c r="O105" s="71"/>
      <c r="P105" s="58">
        <f t="shared" si="5"/>
        <v>0</v>
      </c>
      <c r="Q105" s="18">
        <f>VLOOKUP(A105,'[1]לאחר הנחת 35%- כ.כ מלא'!$B$2:$L$5068,8,0)</f>
        <v>468</v>
      </c>
      <c r="R105" s="18">
        <v>0.01</v>
      </c>
      <c r="S105" s="15">
        <f t="shared" si="3"/>
        <v>468.01</v>
      </c>
      <c r="T105" s="15">
        <f t="shared" si="4"/>
        <v>0</v>
      </c>
      <c r="U105" s="14"/>
    </row>
    <row r="106" spans="1:21" ht="69.75" x14ac:dyDescent="0.15">
      <c r="A106" s="12">
        <v>112</v>
      </c>
      <c r="B106" s="63">
        <v>2</v>
      </c>
      <c r="C106" s="21" t="s">
        <v>131</v>
      </c>
      <c r="D106" s="21"/>
      <c r="E106" s="12" t="s">
        <v>3</v>
      </c>
      <c r="F106" s="71"/>
      <c r="G106" s="71"/>
      <c r="H106" s="71"/>
      <c r="I106" s="71"/>
      <c r="J106" s="71"/>
      <c r="K106" s="71"/>
      <c r="L106" s="71"/>
      <c r="M106" s="71"/>
      <c r="N106" s="71"/>
      <c r="O106" s="71"/>
      <c r="P106" s="58">
        <f t="shared" si="5"/>
        <v>0</v>
      </c>
      <c r="Q106" s="18">
        <f>VLOOKUP(A106,'[1]לאחר הנחת 35%- כ.כ מלא'!$B$2:$L$5068,8,0)</f>
        <v>502.32</v>
      </c>
      <c r="R106" s="18">
        <v>0.01</v>
      </c>
      <c r="S106" s="15">
        <f t="shared" si="3"/>
        <v>502.33</v>
      </c>
      <c r="T106" s="15">
        <f t="shared" si="4"/>
        <v>0</v>
      </c>
      <c r="U106" s="14"/>
    </row>
    <row r="107" spans="1:21" ht="69.75" x14ac:dyDescent="0.15">
      <c r="A107" s="12">
        <v>113</v>
      </c>
      <c r="B107" s="63">
        <v>2</v>
      </c>
      <c r="C107" s="21" t="s">
        <v>132</v>
      </c>
      <c r="D107" s="21"/>
      <c r="E107" s="12" t="s">
        <v>3</v>
      </c>
      <c r="F107" s="71"/>
      <c r="G107" s="71"/>
      <c r="H107" s="71"/>
      <c r="I107" s="71"/>
      <c r="J107" s="71"/>
      <c r="K107" s="71"/>
      <c r="L107" s="71"/>
      <c r="M107" s="71"/>
      <c r="N107" s="71"/>
      <c r="O107" s="71"/>
      <c r="P107" s="58">
        <f t="shared" si="5"/>
        <v>0</v>
      </c>
      <c r="Q107" s="18">
        <f>VLOOKUP(A107,'[1]לאחר הנחת 35%- כ.כ מלא'!$B$2:$L$5068,8,0)</f>
        <v>586.04000000000008</v>
      </c>
      <c r="R107" s="18">
        <v>0.01</v>
      </c>
      <c r="S107" s="15">
        <f t="shared" si="3"/>
        <v>586.05000000000007</v>
      </c>
      <c r="T107" s="15">
        <f t="shared" si="4"/>
        <v>0</v>
      </c>
      <c r="U107" s="14"/>
    </row>
    <row r="108" spans="1:21" ht="69.75" x14ac:dyDescent="0.15">
      <c r="A108" s="12">
        <v>114</v>
      </c>
      <c r="B108" s="63">
        <v>2</v>
      </c>
      <c r="C108" s="21" t="s">
        <v>133</v>
      </c>
      <c r="D108" s="21"/>
      <c r="E108" s="12" t="s">
        <v>3</v>
      </c>
      <c r="F108" s="71"/>
      <c r="G108" s="71"/>
      <c r="H108" s="71"/>
      <c r="I108" s="71"/>
      <c r="J108" s="71"/>
      <c r="K108" s="71"/>
      <c r="L108" s="71"/>
      <c r="M108" s="71"/>
      <c r="N108" s="71"/>
      <c r="O108" s="71"/>
      <c r="P108" s="58">
        <f t="shared" si="5"/>
        <v>0</v>
      </c>
      <c r="Q108" s="18">
        <f>VLOOKUP(A108,'[1]לאחר הנחת 35%- כ.כ מלא'!$B$2:$L$5068,8,0)</f>
        <v>2069.08</v>
      </c>
      <c r="R108" s="18">
        <v>0.01</v>
      </c>
      <c r="S108" s="15">
        <f t="shared" si="3"/>
        <v>2069.09</v>
      </c>
      <c r="T108" s="15">
        <f t="shared" si="4"/>
        <v>0</v>
      </c>
      <c r="U108" s="14"/>
    </row>
    <row r="109" spans="1:21" ht="58.5" x14ac:dyDescent="0.15">
      <c r="A109" s="12">
        <v>115</v>
      </c>
      <c r="B109" s="63">
        <v>2</v>
      </c>
      <c r="C109" s="21" t="s">
        <v>134</v>
      </c>
      <c r="D109" s="21"/>
      <c r="E109" s="12" t="s">
        <v>3</v>
      </c>
      <c r="F109" s="71"/>
      <c r="G109" s="71"/>
      <c r="H109" s="71"/>
      <c r="I109" s="71"/>
      <c r="J109" s="71"/>
      <c r="K109" s="71"/>
      <c r="L109" s="71"/>
      <c r="M109" s="71"/>
      <c r="N109" s="71"/>
      <c r="O109" s="71"/>
      <c r="P109" s="58">
        <f t="shared" si="5"/>
        <v>0</v>
      </c>
      <c r="Q109" s="18">
        <f>VLOOKUP(A109,'[1]לאחר הנחת 35%- כ.כ מלא'!$B$2:$L$5068,8,0)</f>
        <v>4126.2</v>
      </c>
      <c r="R109" s="18">
        <v>0.01</v>
      </c>
      <c r="S109" s="15">
        <f t="shared" si="3"/>
        <v>4126.21</v>
      </c>
      <c r="T109" s="15">
        <f t="shared" si="4"/>
        <v>0</v>
      </c>
      <c r="U109" s="14"/>
    </row>
    <row r="110" spans="1:21" ht="58.5" x14ac:dyDescent="0.15">
      <c r="A110" s="12">
        <v>116</v>
      </c>
      <c r="B110" s="63">
        <v>2</v>
      </c>
      <c r="C110" s="21" t="s">
        <v>135</v>
      </c>
      <c r="D110" s="21"/>
      <c r="E110" s="12" t="s">
        <v>3</v>
      </c>
      <c r="F110" s="71"/>
      <c r="G110" s="71"/>
      <c r="H110" s="71"/>
      <c r="I110" s="71"/>
      <c r="J110" s="71"/>
      <c r="K110" s="71"/>
      <c r="L110" s="71"/>
      <c r="M110" s="71"/>
      <c r="N110" s="71"/>
      <c r="O110" s="71"/>
      <c r="P110" s="58">
        <f t="shared" si="5"/>
        <v>0</v>
      </c>
      <c r="Q110" s="18">
        <f>VLOOKUP(A110,'[1]לאחר הנחת 35%- כ.כ מלא'!$B$2:$L$5068,8,0)</f>
        <v>296.01</v>
      </c>
      <c r="R110" s="18">
        <v>78</v>
      </c>
      <c r="S110" s="15">
        <f t="shared" si="3"/>
        <v>374.01</v>
      </c>
      <c r="T110" s="15">
        <f t="shared" si="4"/>
        <v>0</v>
      </c>
      <c r="U110" s="14"/>
    </row>
    <row r="111" spans="1:21" ht="58.5" x14ac:dyDescent="0.15">
      <c r="A111" s="12">
        <v>117</v>
      </c>
      <c r="B111" s="63">
        <v>2</v>
      </c>
      <c r="C111" s="21" t="s">
        <v>136</v>
      </c>
      <c r="D111" s="21"/>
      <c r="E111" s="12" t="s">
        <v>3</v>
      </c>
      <c r="F111" s="71"/>
      <c r="G111" s="71"/>
      <c r="H111" s="71"/>
      <c r="I111" s="71"/>
      <c r="J111" s="71"/>
      <c r="K111" s="71"/>
      <c r="L111" s="71"/>
      <c r="M111" s="71"/>
      <c r="N111" s="71"/>
      <c r="O111" s="71"/>
      <c r="P111" s="58">
        <f t="shared" si="5"/>
        <v>0</v>
      </c>
      <c r="Q111" s="18">
        <f>VLOOKUP(A111,'[1]לאחר הנחת 35%- כ.כ מלא'!$B$2:$L$5068,8,0)</f>
        <v>460.46</v>
      </c>
      <c r="R111" s="18">
        <v>0.01</v>
      </c>
      <c r="S111" s="15">
        <f t="shared" si="3"/>
        <v>460.46999999999997</v>
      </c>
      <c r="T111" s="15">
        <f t="shared" si="4"/>
        <v>0</v>
      </c>
      <c r="U111" s="14"/>
    </row>
    <row r="112" spans="1:21" ht="58.5" x14ac:dyDescent="0.15">
      <c r="A112" s="12">
        <v>118</v>
      </c>
      <c r="B112" s="63">
        <v>2</v>
      </c>
      <c r="C112" s="21" t="s">
        <v>137</v>
      </c>
      <c r="D112" s="21"/>
      <c r="E112" s="12" t="s">
        <v>3</v>
      </c>
      <c r="F112" s="71"/>
      <c r="G112" s="71"/>
      <c r="H112" s="71"/>
      <c r="I112" s="71"/>
      <c r="J112" s="71"/>
      <c r="K112" s="71"/>
      <c r="L112" s="71"/>
      <c r="M112" s="71"/>
      <c r="N112" s="71"/>
      <c r="O112" s="71"/>
      <c r="P112" s="58">
        <f t="shared" si="5"/>
        <v>0</v>
      </c>
      <c r="Q112" s="18">
        <f>VLOOKUP(A112,'[1]לאחר הנחת 35%- כ.כ מלא'!$B$2:$L$5068,8,0)</f>
        <v>651.81999999999994</v>
      </c>
      <c r="R112" s="18">
        <v>0.01</v>
      </c>
      <c r="S112" s="15">
        <f t="shared" si="3"/>
        <v>651.82999999999993</v>
      </c>
      <c r="T112" s="15">
        <f t="shared" si="4"/>
        <v>0</v>
      </c>
      <c r="U112" s="14"/>
    </row>
    <row r="113" spans="1:21" ht="58.5" x14ac:dyDescent="0.15">
      <c r="A113" s="12">
        <v>119</v>
      </c>
      <c r="B113" s="63">
        <v>2</v>
      </c>
      <c r="C113" s="21" t="s">
        <v>138</v>
      </c>
      <c r="D113" s="21"/>
      <c r="E113" s="12" t="s">
        <v>3</v>
      </c>
      <c r="F113" s="71"/>
      <c r="G113" s="71"/>
      <c r="H113" s="71"/>
      <c r="I113" s="71"/>
      <c r="J113" s="71"/>
      <c r="K113" s="71"/>
      <c r="L113" s="71"/>
      <c r="M113" s="71"/>
      <c r="N113" s="71"/>
      <c r="O113" s="71"/>
      <c r="P113" s="58">
        <f t="shared" si="5"/>
        <v>0</v>
      </c>
      <c r="Q113" s="18">
        <f>VLOOKUP(A113,'[1]לאחר הנחת 35%- כ.כ מלא'!$B$2:$L$5068,8,0)</f>
        <v>825.24</v>
      </c>
      <c r="R113" s="18">
        <v>0.01</v>
      </c>
      <c r="S113" s="15">
        <f t="shared" si="3"/>
        <v>825.25</v>
      </c>
      <c r="T113" s="15">
        <f t="shared" si="4"/>
        <v>0</v>
      </c>
      <c r="U113" s="14"/>
    </row>
    <row r="114" spans="1:21" ht="81" x14ac:dyDescent="0.15">
      <c r="A114" s="12">
        <v>120</v>
      </c>
      <c r="B114" s="63">
        <v>2</v>
      </c>
      <c r="C114" s="21" t="s">
        <v>139</v>
      </c>
      <c r="D114" s="21"/>
      <c r="E114" s="12" t="s">
        <v>3</v>
      </c>
      <c r="F114" s="71"/>
      <c r="G114" s="71"/>
      <c r="H114" s="71"/>
      <c r="I114" s="71"/>
      <c r="J114" s="71"/>
      <c r="K114" s="71"/>
      <c r="L114" s="71"/>
      <c r="M114" s="71"/>
      <c r="N114" s="71"/>
      <c r="O114" s="71"/>
      <c r="P114" s="58">
        <f t="shared" si="5"/>
        <v>0</v>
      </c>
      <c r="Q114" s="18">
        <f>VLOOKUP(A114,'[1]לאחר הנחת 35%- כ.כ מלא'!$B$2:$L$5068,8,0)</f>
        <v>897</v>
      </c>
      <c r="R114" s="18">
        <v>0.01</v>
      </c>
      <c r="S114" s="15">
        <f t="shared" si="3"/>
        <v>897.01</v>
      </c>
      <c r="T114" s="15">
        <f t="shared" si="4"/>
        <v>0</v>
      </c>
      <c r="U114" s="14"/>
    </row>
    <row r="115" spans="1:21" ht="81" x14ac:dyDescent="0.15">
      <c r="A115" s="12">
        <v>121</v>
      </c>
      <c r="B115" s="63">
        <v>2</v>
      </c>
      <c r="C115" s="21" t="s">
        <v>140</v>
      </c>
      <c r="D115" s="21"/>
      <c r="E115" s="12" t="s">
        <v>3</v>
      </c>
      <c r="F115" s="71"/>
      <c r="G115" s="71"/>
      <c r="H115" s="71"/>
      <c r="I115" s="71"/>
      <c r="J115" s="71"/>
      <c r="K115" s="71"/>
      <c r="L115" s="71"/>
      <c r="M115" s="71"/>
      <c r="N115" s="71"/>
      <c r="O115" s="71"/>
      <c r="P115" s="58">
        <f t="shared" si="5"/>
        <v>0</v>
      </c>
      <c r="Q115" s="18">
        <f>VLOOKUP(A115,'[1]לאחר הנחת 35%- כ.כ מלא'!$B$2:$L$5068,8,0)</f>
        <v>1070.42</v>
      </c>
      <c r="R115" s="18">
        <v>0.01</v>
      </c>
      <c r="S115" s="15">
        <f t="shared" si="3"/>
        <v>1070.43</v>
      </c>
      <c r="T115" s="15">
        <f t="shared" si="4"/>
        <v>0</v>
      </c>
      <c r="U115" s="14"/>
    </row>
    <row r="116" spans="1:21" ht="69.75" x14ac:dyDescent="0.15">
      <c r="A116" s="12">
        <v>122</v>
      </c>
      <c r="B116" s="63">
        <v>2</v>
      </c>
      <c r="C116" s="21" t="s">
        <v>141</v>
      </c>
      <c r="D116" s="21"/>
      <c r="E116" s="12" t="s">
        <v>3</v>
      </c>
      <c r="F116" s="71"/>
      <c r="G116" s="71"/>
      <c r="H116" s="71"/>
      <c r="I116" s="71"/>
      <c r="J116" s="71"/>
      <c r="K116" s="71"/>
      <c r="L116" s="71"/>
      <c r="M116" s="71"/>
      <c r="N116" s="71"/>
      <c r="O116" s="71"/>
      <c r="P116" s="58">
        <f t="shared" si="5"/>
        <v>0</v>
      </c>
      <c r="Q116" s="18">
        <f>VLOOKUP(A116,'[1]לאחר הנחת 35%- כ.כ מלא'!$B$2:$L$5068,8,0)</f>
        <v>4126.2</v>
      </c>
      <c r="R116" s="18">
        <v>0.01</v>
      </c>
      <c r="S116" s="15">
        <f t="shared" si="3"/>
        <v>4126.21</v>
      </c>
      <c r="T116" s="15">
        <f t="shared" si="4"/>
        <v>0</v>
      </c>
      <c r="U116" s="14"/>
    </row>
    <row r="117" spans="1:21" ht="69.75" x14ac:dyDescent="0.15">
      <c r="A117" s="12">
        <v>123</v>
      </c>
      <c r="B117" s="63">
        <v>2</v>
      </c>
      <c r="C117" s="21" t="s">
        <v>142</v>
      </c>
      <c r="D117" s="21"/>
      <c r="E117" s="12" t="s">
        <v>3</v>
      </c>
      <c r="F117" s="71"/>
      <c r="G117" s="71"/>
      <c r="H117" s="71"/>
      <c r="I117" s="71"/>
      <c r="J117" s="71"/>
      <c r="K117" s="71"/>
      <c r="L117" s="71"/>
      <c r="M117" s="71"/>
      <c r="N117" s="71"/>
      <c r="O117" s="71"/>
      <c r="P117" s="58">
        <f t="shared" si="5"/>
        <v>0</v>
      </c>
      <c r="Q117" s="18">
        <f>VLOOKUP(A117,'[1]לאחר הנחת 35%- כ.כ מלא'!$B$2:$L$5068,8,0)</f>
        <v>5800.6</v>
      </c>
      <c r="R117" s="18">
        <v>0.01</v>
      </c>
      <c r="S117" s="15">
        <f t="shared" si="3"/>
        <v>5800.6100000000006</v>
      </c>
      <c r="T117" s="15">
        <f t="shared" si="4"/>
        <v>0</v>
      </c>
      <c r="U117" s="14"/>
    </row>
    <row r="118" spans="1:21" ht="58.5" x14ac:dyDescent="0.15">
      <c r="A118" s="12">
        <v>124</v>
      </c>
      <c r="B118" s="63">
        <v>2</v>
      </c>
      <c r="C118" s="21" t="s">
        <v>143</v>
      </c>
      <c r="D118" s="21"/>
      <c r="E118" s="12" t="s">
        <v>3</v>
      </c>
      <c r="F118" s="71"/>
      <c r="G118" s="71"/>
      <c r="H118" s="71"/>
      <c r="I118" s="71"/>
      <c r="J118" s="71"/>
      <c r="K118" s="71"/>
      <c r="L118" s="71"/>
      <c r="M118" s="71"/>
      <c r="N118" s="71"/>
      <c r="O118" s="71"/>
      <c r="P118" s="58">
        <f t="shared" si="5"/>
        <v>0</v>
      </c>
      <c r="Q118" s="18">
        <f>VLOOKUP(A118,'[1]לאחר הנחת 35%- כ.כ מלא'!$B$2:$L$5068,8,0)</f>
        <v>598</v>
      </c>
      <c r="R118" s="18">
        <v>0.01</v>
      </c>
      <c r="S118" s="15">
        <f t="shared" si="3"/>
        <v>598.01</v>
      </c>
      <c r="T118" s="15">
        <f t="shared" si="4"/>
        <v>0</v>
      </c>
      <c r="U118" s="14"/>
    </row>
    <row r="119" spans="1:21" ht="58.5" x14ac:dyDescent="0.15">
      <c r="A119" s="12">
        <v>125</v>
      </c>
      <c r="B119" s="63">
        <v>2</v>
      </c>
      <c r="C119" s="21" t="s">
        <v>144</v>
      </c>
      <c r="D119" s="21"/>
      <c r="E119" s="12" t="s">
        <v>3</v>
      </c>
      <c r="F119" s="71"/>
      <c r="G119" s="71"/>
      <c r="H119" s="71"/>
      <c r="I119" s="71"/>
      <c r="J119" s="71"/>
      <c r="K119" s="71"/>
      <c r="L119" s="71"/>
      <c r="M119" s="71"/>
      <c r="N119" s="71"/>
      <c r="O119" s="71"/>
      <c r="P119" s="58">
        <f t="shared" si="5"/>
        <v>0</v>
      </c>
      <c r="Q119" s="18">
        <f>VLOOKUP(A119,'[1]לאחר הנחת 35%- כ.כ מלא'!$B$2:$L$5068,8,0)</f>
        <v>568.1</v>
      </c>
      <c r="R119" s="18">
        <v>0.01</v>
      </c>
      <c r="S119" s="15">
        <f t="shared" si="3"/>
        <v>568.11</v>
      </c>
      <c r="T119" s="15">
        <f t="shared" si="4"/>
        <v>0</v>
      </c>
      <c r="U119" s="14"/>
    </row>
    <row r="120" spans="1:21" ht="69.75" x14ac:dyDescent="0.15">
      <c r="A120" s="12">
        <v>126</v>
      </c>
      <c r="B120" s="63">
        <v>2</v>
      </c>
      <c r="C120" s="21" t="s">
        <v>145</v>
      </c>
      <c r="D120" s="21"/>
      <c r="E120" s="12" t="s">
        <v>3</v>
      </c>
      <c r="F120" s="71"/>
      <c r="G120" s="71"/>
      <c r="H120" s="71"/>
      <c r="I120" s="71"/>
      <c r="J120" s="71"/>
      <c r="K120" s="71"/>
      <c r="L120" s="71"/>
      <c r="M120" s="71"/>
      <c r="N120" s="71"/>
      <c r="O120" s="71"/>
      <c r="P120" s="58">
        <f t="shared" si="5"/>
        <v>0</v>
      </c>
      <c r="Q120" s="18">
        <f>VLOOKUP(A120,'[1]לאחר הנחת 35%- כ.כ מלא'!$B$2:$L$5068,8,0)</f>
        <v>956.80000000000007</v>
      </c>
      <c r="R120" s="18">
        <v>0.01</v>
      </c>
      <c r="S120" s="15">
        <f t="shared" si="3"/>
        <v>956.81000000000006</v>
      </c>
      <c r="T120" s="15">
        <f t="shared" si="4"/>
        <v>0</v>
      </c>
      <c r="U120" s="14"/>
    </row>
    <row r="121" spans="1:21" ht="69.75" x14ac:dyDescent="0.15">
      <c r="A121" s="12">
        <v>127</v>
      </c>
      <c r="B121" s="63">
        <v>2</v>
      </c>
      <c r="C121" s="21" t="s">
        <v>146</v>
      </c>
      <c r="D121" s="21"/>
      <c r="E121" s="12" t="s">
        <v>3</v>
      </c>
      <c r="F121" s="71"/>
      <c r="G121" s="71"/>
      <c r="H121" s="71"/>
      <c r="I121" s="71"/>
      <c r="J121" s="71"/>
      <c r="K121" s="71"/>
      <c r="L121" s="71"/>
      <c r="M121" s="71"/>
      <c r="N121" s="71"/>
      <c r="O121" s="71"/>
      <c r="P121" s="58">
        <f t="shared" si="5"/>
        <v>0</v>
      </c>
      <c r="Q121" s="18">
        <f>VLOOKUP(A121,'[1]לאחר הנחת 35%- כ.כ מלא'!$B$2:$L$5068,8,0)</f>
        <v>349.83000000000004</v>
      </c>
      <c r="R121" s="18">
        <v>0.01</v>
      </c>
      <c r="S121" s="15">
        <f t="shared" si="3"/>
        <v>349.84000000000003</v>
      </c>
      <c r="T121" s="15">
        <f t="shared" si="4"/>
        <v>0</v>
      </c>
      <c r="U121" s="14"/>
    </row>
    <row r="122" spans="1:21" ht="69.75" x14ac:dyDescent="0.15">
      <c r="A122" s="12">
        <v>128</v>
      </c>
      <c r="B122" s="63">
        <v>2</v>
      </c>
      <c r="C122" s="21" t="s">
        <v>147</v>
      </c>
      <c r="D122" s="21"/>
      <c r="E122" s="12" t="s">
        <v>3</v>
      </c>
      <c r="F122" s="71"/>
      <c r="G122" s="71"/>
      <c r="H122" s="71"/>
      <c r="I122" s="71"/>
      <c r="J122" s="71"/>
      <c r="K122" s="71"/>
      <c r="L122" s="71"/>
      <c r="M122" s="71"/>
      <c r="N122" s="71"/>
      <c r="O122" s="71"/>
      <c r="P122" s="58">
        <f t="shared" si="5"/>
        <v>0</v>
      </c>
      <c r="Q122" s="18">
        <f>VLOOKUP(A122,'[1]לאחר הנחת 35%- כ.כ מלא'!$B$2:$L$5068,8,0)</f>
        <v>502.32</v>
      </c>
      <c r="R122" s="18">
        <v>0.01</v>
      </c>
      <c r="S122" s="15">
        <f t="shared" si="3"/>
        <v>502.33</v>
      </c>
      <c r="T122" s="15">
        <f t="shared" si="4"/>
        <v>0</v>
      </c>
      <c r="U122" s="14"/>
    </row>
    <row r="123" spans="1:21" ht="58.5" x14ac:dyDescent="0.15">
      <c r="A123" s="12">
        <v>129</v>
      </c>
      <c r="B123" s="63">
        <v>2</v>
      </c>
      <c r="C123" s="21" t="s">
        <v>148</v>
      </c>
      <c r="D123" s="21"/>
      <c r="E123" s="12" t="s">
        <v>3</v>
      </c>
      <c r="F123" s="71"/>
      <c r="G123" s="71"/>
      <c r="H123" s="71"/>
      <c r="I123" s="71"/>
      <c r="J123" s="71"/>
      <c r="K123" s="71"/>
      <c r="L123" s="71"/>
      <c r="M123" s="71"/>
      <c r="N123" s="71"/>
      <c r="O123" s="71"/>
      <c r="P123" s="58">
        <f t="shared" si="5"/>
        <v>0</v>
      </c>
      <c r="Q123" s="18">
        <f>VLOOKUP(A123,'[1]לאחר הנחת 35%- כ.כ מלא'!$B$2:$L$5068,8,0)</f>
        <v>956.80000000000007</v>
      </c>
      <c r="R123" s="18">
        <v>0.01</v>
      </c>
      <c r="S123" s="15">
        <f t="shared" si="3"/>
        <v>956.81000000000006</v>
      </c>
      <c r="T123" s="15">
        <f t="shared" si="4"/>
        <v>0</v>
      </c>
      <c r="U123" s="14"/>
    </row>
    <row r="124" spans="1:21" ht="58.5" x14ac:dyDescent="0.15">
      <c r="A124" s="12">
        <v>130</v>
      </c>
      <c r="B124" s="63">
        <v>2</v>
      </c>
      <c r="C124" s="21" t="s">
        <v>149</v>
      </c>
      <c r="D124" s="21"/>
      <c r="E124" s="12" t="s">
        <v>3</v>
      </c>
      <c r="F124" s="71"/>
      <c r="G124" s="71"/>
      <c r="H124" s="71"/>
      <c r="I124" s="71"/>
      <c r="J124" s="71"/>
      <c r="K124" s="71"/>
      <c r="L124" s="71"/>
      <c r="M124" s="71"/>
      <c r="N124" s="71"/>
      <c r="O124" s="71"/>
      <c r="P124" s="58">
        <f t="shared" si="5"/>
        <v>0</v>
      </c>
      <c r="Q124" s="18">
        <f>VLOOKUP(A124,'[1]לאחר הנחת 35%- כ.כ מלא'!$B$2:$L$5068,8,0)</f>
        <v>502.32</v>
      </c>
      <c r="R124" s="18">
        <v>0.01</v>
      </c>
      <c r="S124" s="15">
        <f t="shared" si="3"/>
        <v>502.33</v>
      </c>
      <c r="T124" s="15">
        <f t="shared" si="4"/>
        <v>0</v>
      </c>
      <c r="U124" s="14"/>
    </row>
    <row r="125" spans="1:21" ht="35.25" x14ac:dyDescent="0.15">
      <c r="A125" s="12">
        <v>131</v>
      </c>
      <c r="B125" s="63">
        <v>2</v>
      </c>
      <c r="C125" s="21" t="s">
        <v>150</v>
      </c>
      <c r="D125" s="21"/>
      <c r="E125" s="12" t="s">
        <v>3</v>
      </c>
      <c r="F125" s="71"/>
      <c r="G125" s="71"/>
      <c r="H125" s="71"/>
      <c r="I125" s="71"/>
      <c r="J125" s="71"/>
      <c r="K125" s="71"/>
      <c r="L125" s="71"/>
      <c r="M125" s="71"/>
      <c r="N125" s="71"/>
      <c r="O125" s="71"/>
      <c r="P125" s="58">
        <f t="shared" si="5"/>
        <v>0</v>
      </c>
      <c r="Q125" s="18">
        <f>VLOOKUP(A125,'[1]לאחר הנחת 35%- כ.כ מלא'!$B$2:$L$5068,8,0)</f>
        <v>53.82</v>
      </c>
      <c r="R125" s="18">
        <v>20</v>
      </c>
      <c r="S125" s="15">
        <f t="shared" si="3"/>
        <v>73.819999999999993</v>
      </c>
      <c r="T125" s="15">
        <f t="shared" si="4"/>
        <v>0</v>
      </c>
      <c r="U125" s="14"/>
    </row>
    <row r="126" spans="1:21" ht="58.5" x14ac:dyDescent="0.15">
      <c r="A126" s="12">
        <v>132</v>
      </c>
      <c r="B126" s="63">
        <v>2</v>
      </c>
      <c r="C126" s="21" t="s">
        <v>151</v>
      </c>
      <c r="D126" s="21"/>
      <c r="E126" s="12" t="s">
        <v>3</v>
      </c>
      <c r="F126" s="71"/>
      <c r="G126" s="71"/>
      <c r="H126" s="71"/>
      <c r="I126" s="71"/>
      <c r="J126" s="71"/>
      <c r="K126" s="71"/>
      <c r="L126" s="71"/>
      <c r="M126" s="71"/>
      <c r="N126" s="71"/>
      <c r="O126" s="71"/>
      <c r="P126" s="58">
        <f t="shared" si="5"/>
        <v>0</v>
      </c>
      <c r="Q126" s="18">
        <f>VLOOKUP(A126,'[1]לאחר הנחת 35%- כ.כ מלא'!$B$2:$L$5068,8,0)</f>
        <v>568.1</v>
      </c>
      <c r="R126" s="18">
        <v>0.01</v>
      </c>
      <c r="S126" s="15">
        <f t="shared" si="3"/>
        <v>568.11</v>
      </c>
      <c r="T126" s="15">
        <f t="shared" si="4"/>
        <v>0</v>
      </c>
      <c r="U126" s="14"/>
    </row>
    <row r="127" spans="1:21" ht="58.5" x14ac:dyDescent="0.15">
      <c r="A127" s="12">
        <v>133</v>
      </c>
      <c r="B127" s="63">
        <v>2</v>
      </c>
      <c r="C127" s="21" t="s">
        <v>152</v>
      </c>
      <c r="D127" s="21"/>
      <c r="E127" s="12" t="s">
        <v>3</v>
      </c>
      <c r="F127" s="71"/>
      <c r="G127" s="71"/>
      <c r="H127" s="71"/>
      <c r="I127" s="71"/>
      <c r="J127" s="71"/>
      <c r="K127" s="71"/>
      <c r="L127" s="71"/>
      <c r="M127" s="71"/>
      <c r="N127" s="71"/>
      <c r="O127" s="71"/>
      <c r="P127" s="58">
        <f t="shared" si="5"/>
        <v>0</v>
      </c>
      <c r="Q127" s="18">
        <f>VLOOKUP(A127,'[1]לאחר הנחת 35%- כ.כ מלא'!$B$2:$L$5068,8,0)</f>
        <v>956.80000000000007</v>
      </c>
      <c r="R127" s="18">
        <v>0.01</v>
      </c>
      <c r="S127" s="15">
        <f t="shared" si="3"/>
        <v>956.81000000000006</v>
      </c>
      <c r="T127" s="15">
        <f t="shared" si="4"/>
        <v>0</v>
      </c>
      <c r="U127" s="14"/>
    </row>
    <row r="128" spans="1:21" ht="58.5" x14ac:dyDescent="0.15">
      <c r="A128" s="12">
        <v>134</v>
      </c>
      <c r="B128" s="63">
        <v>2</v>
      </c>
      <c r="C128" s="21" t="s">
        <v>153</v>
      </c>
      <c r="D128" s="21"/>
      <c r="E128" s="12" t="s">
        <v>3</v>
      </c>
      <c r="F128" s="71"/>
      <c r="G128" s="71"/>
      <c r="H128" s="71"/>
      <c r="I128" s="71"/>
      <c r="J128" s="71"/>
      <c r="K128" s="71"/>
      <c r="L128" s="71"/>
      <c r="M128" s="71"/>
      <c r="N128" s="71"/>
      <c r="O128" s="71"/>
      <c r="P128" s="58">
        <f t="shared" si="5"/>
        <v>0</v>
      </c>
      <c r="Q128" s="18">
        <f>VLOOKUP(A128,'[1]לאחר הנחת 35%- כ.כ מלא'!$B$2:$L$5068,8,0)</f>
        <v>657.80000000000007</v>
      </c>
      <c r="R128" s="18">
        <v>0.01</v>
      </c>
      <c r="S128" s="15">
        <f t="shared" si="3"/>
        <v>657.81000000000006</v>
      </c>
      <c r="T128" s="15">
        <f t="shared" si="4"/>
        <v>0</v>
      </c>
      <c r="U128" s="14"/>
    </row>
    <row r="129" spans="1:21" ht="81" x14ac:dyDescent="0.15">
      <c r="A129" s="12">
        <v>135</v>
      </c>
      <c r="B129" s="63">
        <v>2</v>
      </c>
      <c r="C129" s="21" t="s">
        <v>154</v>
      </c>
      <c r="D129" s="21"/>
      <c r="E129" s="12" t="s">
        <v>3</v>
      </c>
      <c r="F129" s="71"/>
      <c r="G129" s="71"/>
      <c r="H129" s="71"/>
      <c r="I129" s="71"/>
      <c r="J129" s="71"/>
      <c r="K129" s="71"/>
      <c r="L129" s="71"/>
      <c r="M129" s="71"/>
      <c r="N129" s="71"/>
      <c r="O129" s="71"/>
      <c r="P129" s="58">
        <f t="shared" si="5"/>
        <v>0</v>
      </c>
      <c r="Q129" s="18">
        <f>VLOOKUP(A129,'[1]לאחר הנחת 35%- כ.כ מלא'!$B$2:$L$5068,8,0)</f>
        <v>328.90000000000003</v>
      </c>
      <c r="R129" s="18">
        <v>0.01</v>
      </c>
      <c r="S129" s="15">
        <f t="shared" si="3"/>
        <v>328.91</v>
      </c>
      <c r="T129" s="15">
        <f t="shared" si="4"/>
        <v>0</v>
      </c>
      <c r="U129" s="14"/>
    </row>
    <row r="130" spans="1:21" ht="69.75" x14ac:dyDescent="0.15">
      <c r="A130" s="12">
        <v>136</v>
      </c>
      <c r="B130" s="63">
        <v>2</v>
      </c>
      <c r="C130" s="21" t="s">
        <v>155</v>
      </c>
      <c r="D130" s="21"/>
      <c r="E130" s="12" t="s">
        <v>3</v>
      </c>
      <c r="F130" s="71"/>
      <c r="G130" s="71"/>
      <c r="H130" s="71"/>
      <c r="I130" s="71"/>
      <c r="J130" s="71"/>
      <c r="K130" s="71"/>
      <c r="L130" s="71"/>
      <c r="M130" s="71"/>
      <c r="N130" s="71"/>
      <c r="O130" s="71"/>
      <c r="P130" s="58">
        <f t="shared" si="5"/>
        <v>0</v>
      </c>
      <c r="Q130" s="18">
        <f>VLOOKUP(A130,'[1]לאחר הנחת 35%- כ.כ מלא'!$B$2:$L$5068,8,0)</f>
        <v>538.20000000000005</v>
      </c>
      <c r="R130" s="18">
        <v>0.01</v>
      </c>
      <c r="S130" s="15">
        <f t="shared" si="3"/>
        <v>538.21</v>
      </c>
      <c r="T130" s="15">
        <f t="shared" si="4"/>
        <v>0</v>
      </c>
      <c r="U130" s="14"/>
    </row>
    <row r="131" spans="1:21" ht="69.75" x14ac:dyDescent="0.15">
      <c r="A131" s="12">
        <v>137</v>
      </c>
      <c r="B131" s="63">
        <v>2</v>
      </c>
      <c r="C131" s="21" t="s">
        <v>156</v>
      </c>
      <c r="D131" s="21"/>
      <c r="E131" s="12" t="s">
        <v>3</v>
      </c>
      <c r="F131" s="71"/>
      <c r="G131" s="71"/>
      <c r="H131" s="71"/>
      <c r="I131" s="71"/>
      <c r="J131" s="71"/>
      <c r="K131" s="71"/>
      <c r="L131" s="71"/>
      <c r="M131" s="71"/>
      <c r="N131" s="71"/>
      <c r="O131" s="71"/>
      <c r="P131" s="58">
        <f t="shared" si="5"/>
        <v>0</v>
      </c>
      <c r="Q131" s="18">
        <f>VLOOKUP(A131,'[1]לאחר הנחת 35%- כ.כ מלא'!$B$2:$L$5068,8,0)</f>
        <v>15.340000000000002</v>
      </c>
      <c r="R131" s="18">
        <v>0.01</v>
      </c>
      <c r="S131" s="15">
        <f t="shared" ref="S131:S194" si="6">+R131+Q131</f>
        <v>15.350000000000001</v>
      </c>
      <c r="T131" s="15">
        <f t="shared" ref="T131:T194" si="7">S131*P131</f>
        <v>0</v>
      </c>
      <c r="U131" s="14"/>
    </row>
    <row r="132" spans="1:21" ht="35.25" x14ac:dyDescent="0.15">
      <c r="A132" s="8">
        <v>138</v>
      </c>
      <c r="B132" s="64">
        <v>2</v>
      </c>
      <c r="C132" s="1" t="s">
        <v>217</v>
      </c>
      <c r="D132" s="1"/>
      <c r="E132" s="8" t="s">
        <v>17</v>
      </c>
      <c r="F132" s="72"/>
      <c r="G132" s="72"/>
      <c r="H132" s="72"/>
      <c r="I132" s="72"/>
      <c r="J132" s="72"/>
      <c r="K132" s="72"/>
      <c r="L132" s="72"/>
      <c r="M132" s="72"/>
      <c r="N132" s="72"/>
      <c r="O132" s="72"/>
      <c r="P132" s="58">
        <f t="shared" ref="P132:P195" si="8">SUM(F132:O132)</f>
        <v>0</v>
      </c>
      <c r="Q132" s="18">
        <f>VLOOKUP(A132,'[1]לאחר הנחת 35%- כ.כ מלא'!$B$2:$L$5068,8,0)</f>
        <v>734.25</v>
      </c>
      <c r="R132" s="7">
        <v>235.4</v>
      </c>
      <c r="S132" s="15">
        <f t="shared" si="6"/>
        <v>969.65</v>
      </c>
      <c r="T132" s="15">
        <f t="shared" si="7"/>
        <v>0</v>
      </c>
      <c r="U132" s="75"/>
    </row>
    <row r="133" spans="1:21" ht="46.5" x14ac:dyDescent="0.15">
      <c r="A133" s="8">
        <v>139</v>
      </c>
      <c r="B133" s="64">
        <v>2</v>
      </c>
      <c r="C133" s="1" t="s">
        <v>218</v>
      </c>
      <c r="D133" s="1"/>
      <c r="E133" s="8" t="s">
        <v>17</v>
      </c>
      <c r="F133" s="72"/>
      <c r="G133" s="72"/>
      <c r="H133" s="72"/>
      <c r="I133" s="72"/>
      <c r="J133" s="72"/>
      <c r="K133" s="72"/>
      <c r="L133" s="72"/>
      <c r="M133" s="72"/>
      <c r="N133" s="72"/>
      <c r="O133" s="72"/>
      <c r="P133" s="58">
        <f t="shared" si="8"/>
        <v>0</v>
      </c>
      <c r="Q133" s="18">
        <f>VLOOKUP(A133,'[1]לאחר הנחת 35%- כ.כ מלא'!$B$2:$L$5068,8,0)</f>
        <v>860.19999999999993</v>
      </c>
      <c r="R133" s="7">
        <v>235.4</v>
      </c>
      <c r="S133" s="15">
        <f t="shared" si="6"/>
        <v>1095.5999999999999</v>
      </c>
      <c r="T133" s="15">
        <f t="shared" si="7"/>
        <v>0</v>
      </c>
      <c r="U133" s="75"/>
    </row>
    <row r="134" spans="1:21" ht="24" x14ac:dyDescent="0.15">
      <c r="A134" s="8">
        <v>140</v>
      </c>
      <c r="B134" s="64">
        <v>2</v>
      </c>
      <c r="C134" s="1" t="s">
        <v>219</v>
      </c>
      <c r="D134" s="1"/>
      <c r="E134" s="8" t="s">
        <v>3</v>
      </c>
      <c r="F134" s="72"/>
      <c r="G134" s="72"/>
      <c r="H134" s="72"/>
      <c r="I134" s="72"/>
      <c r="J134" s="72"/>
      <c r="K134" s="72"/>
      <c r="L134" s="72"/>
      <c r="M134" s="72"/>
      <c r="N134" s="72"/>
      <c r="O134" s="72"/>
      <c r="P134" s="58">
        <f t="shared" si="8"/>
        <v>0</v>
      </c>
      <c r="Q134" s="18">
        <f>VLOOKUP(A134,'[1]לאחר הנחת 35%- כ.כ מלא'!$B$2:$L$5068,8,0)</f>
        <v>37.950000000000003</v>
      </c>
      <c r="R134" s="7">
        <v>9.9</v>
      </c>
      <c r="S134" s="15">
        <f t="shared" si="6"/>
        <v>47.85</v>
      </c>
      <c r="T134" s="15">
        <f t="shared" si="7"/>
        <v>0</v>
      </c>
      <c r="U134" s="75"/>
    </row>
    <row r="135" spans="1:21" ht="35.25" x14ac:dyDescent="0.15">
      <c r="A135" s="12">
        <v>141</v>
      </c>
      <c r="B135" s="63">
        <v>2</v>
      </c>
      <c r="C135" s="21" t="s">
        <v>157</v>
      </c>
      <c r="D135" s="21"/>
      <c r="E135" s="12" t="s">
        <v>3</v>
      </c>
      <c r="F135" s="71"/>
      <c r="G135" s="71"/>
      <c r="H135" s="71"/>
      <c r="I135" s="71"/>
      <c r="J135" s="71"/>
      <c r="K135" s="71"/>
      <c r="L135" s="71"/>
      <c r="M135" s="71"/>
      <c r="N135" s="71"/>
      <c r="O135" s="71"/>
      <c r="P135" s="58">
        <f t="shared" si="8"/>
        <v>0</v>
      </c>
      <c r="Q135" s="18">
        <f>VLOOKUP(A135,'[1]לאחר הנחת 35%- כ.כ מלא'!$B$2:$L$5068,8,0)</f>
        <v>23.400000000000002</v>
      </c>
      <c r="R135" s="18">
        <v>0.01</v>
      </c>
      <c r="S135" s="15">
        <f t="shared" si="6"/>
        <v>23.410000000000004</v>
      </c>
      <c r="T135" s="15">
        <f t="shared" si="7"/>
        <v>0</v>
      </c>
      <c r="U135" s="14"/>
    </row>
    <row r="136" spans="1:21" ht="24" x14ac:dyDescent="0.15">
      <c r="A136" s="12">
        <v>142</v>
      </c>
      <c r="B136" s="63">
        <v>2</v>
      </c>
      <c r="C136" s="21" t="s">
        <v>158</v>
      </c>
      <c r="D136" s="72" t="s">
        <v>671</v>
      </c>
      <c r="E136" s="12" t="s">
        <v>3</v>
      </c>
      <c r="F136" s="71">
        <v>3</v>
      </c>
      <c r="G136" s="71"/>
      <c r="H136" s="71"/>
      <c r="I136" s="71"/>
      <c r="J136" s="71"/>
      <c r="K136" s="71"/>
      <c r="L136" s="71"/>
      <c r="M136" s="71"/>
      <c r="N136" s="71"/>
      <c r="O136" s="71"/>
      <c r="P136" s="58">
        <f t="shared" si="8"/>
        <v>3</v>
      </c>
      <c r="Q136" s="18">
        <f>VLOOKUP(A136,'[1]לאחר הנחת 35%- כ.כ מלא'!$B$2:$L$5068,8,0)</f>
        <v>441.39290000000005</v>
      </c>
      <c r="R136" s="18">
        <v>294</v>
      </c>
      <c r="S136" s="15">
        <f t="shared" si="6"/>
        <v>735.39290000000005</v>
      </c>
      <c r="T136" s="15">
        <f t="shared" si="7"/>
        <v>2206.1787000000004</v>
      </c>
      <c r="U136" s="14"/>
    </row>
    <row r="137" spans="1:21" x14ac:dyDescent="0.15">
      <c r="A137" s="12">
        <v>143</v>
      </c>
      <c r="B137" s="63">
        <v>2</v>
      </c>
      <c r="C137" s="21" t="s">
        <v>111</v>
      </c>
      <c r="D137" s="21"/>
      <c r="E137" s="12"/>
      <c r="F137" s="71"/>
      <c r="G137" s="71"/>
      <c r="H137" s="71"/>
      <c r="I137" s="71"/>
      <c r="J137" s="71"/>
      <c r="K137" s="71"/>
      <c r="L137" s="71"/>
      <c r="M137" s="71"/>
      <c r="N137" s="71"/>
      <c r="O137" s="71"/>
      <c r="P137" s="58">
        <f t="shared" si="8"/>
        <v>0</v>
      </c>
      <c r="Q137" s="18">
        <f>VLOOKUP(A137,'[1]לאחר הנחת 35%- כ.כ מלא'!$B$2:$L$5068,8,0)</f>
        <v>0</v>
      </c>
      <c r="R137" s="18"/>
      <c r="S137" s="15">
        <f t="shared" si="6"/>
        <v>0</v>
      </c>
      <c r="T137" s="15">
        <f t="shared" si="7"/>
        <v>0</v>
      </c>
      <c r="U137" s="14"/>
    </row>
    <row r="138" spans="1:21" x14ac:dyDescent="0.15">
      <c r="A138" s="12">
        <v>144</v>
      </c>
      <c r="B138" s="63">
        <v>2</v>
      </c>
      <c r="C138" s="21" t="s">
        <v>111</v>
      </c>
      <c r="D138" s="21"/>
      <c r="E138" s="12"/>
      <c r="F138" s="71"/>
      <c r="G138" s="71"/>
      <c r="H138" s="71"/>
      <c r="I138" s="71"/>
      <c r="J138" s="71"/>
      <c r="K138" s="71"/>
      <c r="L138" s="71"/>
      <c r="M138" s="71"/>
      <c r="N138" s="71"/>
      <c r="O138" s="71"/>
      <c r="P138" s="58">
        <f t="shared" si="8"/>
        <v>0</v>
      </c>
      <c r="Q138" s="18">
        <f>VLOOKUP(A138,'[1]לאחר הנחת 35%- כ.כ מלא'!$B$2:$L$5068,8,0)</f>
        <v>0</v>
      </c>
      <c r="R138" s="18"/>
      <c r="S138" s="15">
        <f t="shared" si="6"/>
        <v>0</v>
      </c>
      <c r="T138" s="15">
        <f t="shared" si="7"/>
        <v>0</v>
      </c>
      <c r="U138" s="14"/>
    </row>
    <row r="139" spans="1:21" ht="35.25" x14ac:dyDescent="0.15">
      <c r="A139" s="12">
        <v>145</v>
      </c>
      <c r="B139" s="63">
        <v>2</v>
      </c>
      <c r="C139" s="21" t="s">
        <v>159</v>
      </c>
      <c r="D139" s="21"/>
      <c r="E139" s="12" t="s">
        <v>3</v>
      </c>
      <c r="F139" s="71"/>
      <c r="G139" s="71"/>
      <c r="H139" s="71"/>
      <c r="I139" s="71"/>
      <c r="J139" s="71"/>
      <c r="K139" s="71"/>
      <c r="L139" s="71"/>
      <c r="M139" s="71"/>
      <c r="N139" s="71"/>
      <c r="O139" s="71"/>
      <c r="P139" s="58">
        <f t="shared" si="8"/>
        <v>0</v>
      </c>
      <c r="Q139" s="18">
        <f>VLOOKUP(A139,'[1]לאחר הנחת 35%- כ.כ מלא'!$B$2:$L$5068,8,0)</f>
        <v>268.23712499999999</v>
      </c>
      <c r="R139" s="18">
        <v>320</v>
      </c>
      <c r="S139" s="15">
        <f t="shared" si="6"/>
        <v>588.23712499999999</v>
      </c>
      <c r="T139" s="15">
        <f t="shared" si="7"/>
        <v>0</v>
      </c>
      <c r="U139" s="14"/>
    </row>
    <row r="140" spans="1:21" ht="35.25" x14ac:dyDescent="0.15">
      <c r="A140" s="12">
        <v>146</v>
      </c>
      <c r="B140" s="63">
        <v>2</v>
      </c>
      <c r="C140" s="21" t="s">
        <v>160</v>
      </c>
      <c r="D140" s="21"/>
      <c r="E140" s="12" t="s">
        <v>3</v>
      </c>
      <c r="F140" s="71"/>
      <c r="G140" s="71"/>
      <c r="H140" s="71"/>
      <c r="I140" s="71"/>
      <c r="J140" s="71"/>
      <c r="K140" s="71"/>
      <c r="L140" s="71"/>
      <c r="M140" s="71"/>
      <c r="N140" s="71"/>
      <c r="O140" s="71"/>
      <c r="P140" s="58">
        <f t="shared" si="8"/>
        <v>0</v>
      </c>
      <c r="Q140" s="18">
        <f>VLOOKUP(A140,'[1]לאחר הנחת 35%- כ.כ מלא'!$B$2:$L$5068,8,0)</f>
        <v>241.11750000000004</v>
      </c>
      <c r="R140" s="18">
        <v>140</v>
      </c>
      <c r="S140" s="15">
        <f t="shared" si="6"/>
        <v>381.11750000000006</v>
      </c>
      <c r="T140" s="15">
        <f t="shared" si="7"/>
        <v>0</v>
      </c>
      <c r="U140" s="14"/>
    </row>
    <row r="141" spans="1:21" ht="46.5" x14ac:dyDescent="0.15">
      <c r="A141" s="8">
        <v>151</v>
      </c>
      <c r="B141" s="64">
        <v>2</v>
      </c>
      <c r="C141" s="1" t="s">
        <v>220</v>
      </c>
      <c r="D141" s="1"/>
      <c r="E141" s="8" t="s">
        <v>17</v>
      </c>
      <c r="F141" s="72"/>
      <c r="G141" s="72"/>
      <c r="H141" s="72"/>
      <c r="I141" s="72"/>
      <c r="J141" s="72"/>
      <c r="K141" s="72"/>
      <c r="L141" s="72"/>
      <c r="M141" s="72"/>
      <c r="N141" s="72"/>
      <c r="O141" s="72"/>
      <c r="P141" s="58">
        <f t="shared" si="8"/>
        <v>0</v>
      </c>
      <c r="Q141" s="18">
        <f>VLOOKUP(A141,'[1]לאחר הנחת 35%- כ.כ מלא'!$B$2:$L$5068,8,0)</f>
        <v>2.4750000000000001</v>
      </c>
      <c r="R141" s="7">
        <v>6.6</v>
      </c>
      <c r="S141" s="15">
        <f t="shared" si="6"/>
        <v>9.0749999999999993</v>
      </c>
      <c r="T141" s="15">
        <f t="shared" si="7"/>
        <v>0</v>
      </c>
      <c r="U141" s="75"/>
    </row>
    <row r="142" spans="1:21" ht="46.5" x14ac:dyDescent="0.15">
      <c r="A142" s="8">
        <v>152</v>
      </c>
      <c r="B142" s="64">
        <v>2</v>
      </c>
      <c r="C142" s="1" t="s">
        <v>221</v>
      </c>
      <c r="D142" s="1"/>
      <c r="E142" s="8" t="s">
        <v>17</v>
      </c>
      <c r="F142" s="72">
        <v>64</v>
      </c>
      <c r="G142" s="72"/>
      <c r="H142" s="72"/>
      <c r="I142" s="72"/>
      <c r="J142" s="72"/>
      <c r="K142" s="72"/>
      <c r="L142" s="72"/>
      <c r="M142" s="72"/>
      <c r="N142" s="72"/>
      <c r="O142" s="72"/>
      <c r="P142" s="58">
        <f t="shared" si="8"/>
        <v>64</v>
      </c>
      <c r="Q142" s="18">
        <f>VLOOKUP(A142,'[1]לאחר הנחת 35%- כ.כ מלא'!$B$2:$L$5068,8,0)</f>
        <v>8.8000000000000007</v>
      </c>
      <c r="R142" s="7">
        <v>6.6</v>
      </c>
      <c r="S142" s="15">
        <f t="shared" si="6"/>
        <v>15.4</v>
      </c>
      <c r="T142" s="15">
        <f t="shared" si="7"/>
        <v>985.6</v>
      </c>
      <c r="U142" s="75"/>
    </row>
    <row r="143" spans="1:21" ht="24" x14ac:dyDescent="0.15">
      <c r="A143" s="8">
        <v>157</v>
      </c>
      <c r="B143" s="64">
        <v>2</v>
      </c>
      <c r="C143" s="1" t="s">
        <v>222</v>
      </c>
      <c r="D143" s="1"/>
      <c r="E143" s="8" t="s">
        <v>3</v>
      </c>
      <c r="F143" s="72"/>
      <c r="G143" s="72"/>
      <c r="H143" s="72"/>
      <c r="I143" s="72"/>
      <c r="J143" s="72"/>
      <c r="K143" s="72"/>
      <c r="L143" s="72"/>
      <c r="M143" s="72"/>
      <c r="N143" s="72"/>
      <c r="O143" s="72"/>
      <c r="P143" s="58">
        <f t="shared" si="8"/>
        <v>0</v>
      </c>
      <c r="Q143" s="18">
        <f>VLOOKUP(A143,'[1]לאחר הנחת 35%- כ.כ מלא'!$B$2:$L$5068,8,0)</f>
        <v>1.65</v>
      </c>
      <c r="R143" s="7">
        <v>2.2000000000000002</v>
      </c>
      <c r="S143" s="15">
        <f t="shared" si="6"/>
        <v>3.85</v>
      </c>
      <c r="T143" s="15">
        <f t="shared" si="7"/>
        <v>0</v>
      </c>
      <c r="U143" s="75"/>
    </row>
    <row r="144" spans="1:21" x14ac:dyDescent="0.15">
      <c r="A144" s="8">
        <v>158</v>
      </c>
      <c r="B144" s="64">
        <v>2</v>
      </c>
      <c r="C144" s="1" t="s">
        <v>223</v>
      </c>
      <c r="D144" s="1"/>
      <c r="E144" s="8" t="s">
        <v>3</v>
      </c>
      <c r="F144" s="72"/>
      <c r="G144" s="72"/>
      <c r="H144" s="72"/>
      <c r="I144" s="72"/>
      <c r="J144" s="72"/>
      <c r="K144" s="72"/>
      <c r="L144" s="72"/>
      <c r="M144" s="72"/>
      <c r="N144" s="72"/>
      <c r="O144" s="72"/>
      <c r="P144" s="58">
        <f t="shared" si="8"/>
        <v>0</v>
      </c>
      <c r="Q144" s="18">
        <f>VLOOKUP(A144,'[1]לאחר הנחת 35%- כ.כ מלא'!$B$2:$L$5068,8,0)</f>
        <v>5.2249999999999996</v>
      </c>
      <c r="R144" s="7">
        <v>3.3</v>
      </c>
      <c r="S144" s="15">
        <f t="shared" si="6"/>
        <v>8.5249999999999986</v>
      </c>
      <c r="T144" s="15">
        <f t="shared" si="7"/>
        <v>0</v>
      </c>
      <c r="U144" s="75"/>
    </row>
    <row r="145" spans="1:21" ht="46.5" x14ac:dyDescent="0.15">
      <c r="A145" s="8">
        <v>160</v>
      </c>
      <c r="B145" s="64">
        <v>3</v>
      </c>
      <c r="C145" s="1" t="s">
        <v>389</v>
      </c>
      <c r="D145" s="72">
        <v>0</v>
      </c>
      <c r="E145" s="8" t="s">
        <v>17</v>
      </c>
      <c r="F145" s="72">
        <v>67</v>
      </c>
      <c r="G145" s="72"/>
      <c r="H145" s="72"/>
      <c r="I145" s="72"/>
      <c r="J145" s="72"/>
      <c r="K145" s="72"/>
      <c r="L145" s="72"/>
      <c r="M145" s="72"/>
      <c r="N145" s="72"/>
      <c r="O145" s="72"/>
      <c r="P145" s="58">
        <f t="shared" si="8"/>
        <v>67</v>
      </c>
      <c r="Q145" s="18">
        <f>VLOOKUP(A145,'[1]לאחר הנחת 35%- כ.כ מלא'!$B$2:$L$5068,8,0)</f>
        <v>73.129749000000018</v>
      </c>
      <c r="R145" s="7">
        <v>133</v>
      </c>
      <c r="S145" s="15">
        <f t="shared" si="6"/>
        <v>206.129749</v>
      </c>
      <c r="T145" s="15">
        <f t="shared" si="7"/>
        <v>13810.693182999999</v>
      </c>
      <c r="U145" s="75"/>
    </row>
    <row r="146" spans="1:21" ht="58.5" x14ac:dyDescent="0.15">
      <c r="A146" s="8">
        <v>161</v>
      </c>
      <c r="B146" s="64">
        <v>3</v>
      </c>
      <c r="C146" s="1" t="s">
        <v>390</v>
      </c>
      <c r="D146" s="8"/>
      <c r="E146" s="8" t="s">
        <v>17</v>
      </c>
      <c r="F146" s="72"/>
      <c r="G146" s="72"/>
      <c r="H146" s="72"/>
      <c r="I146" s="72"/>
      <c r="J146" s="72"/>
      <c r="K146" s="72"/>
      <c r="L146" s="72"/>
      <c r="M146" s="72"/>
      <c r="N146" s="72"/>
      <c r="O146" s="72"/>
      <c r="P146" s="58">
        <f t="shared" si="8"/>
        <v>0</v>
      </c>
      <c r="Q146" s="18">
        <f>VLOOKUP(A146,'[1]לאחר הנחת 35%- כ.כ מלא'!$B$2:$L$5068,8,0)</f>
        <v>25.334396999999999</v>
      </c>
      <c r="R146" s="7">
        <v>20</v>
      </c>
      <c r="S146" s="15">
        <f t="shared" si="6"/>
        <v>45.334396999999996</v>
      </c>
      <c r="T146" s="15">
        <f t="shared" si="7"/>
        <v>0</v>
      </c>
      <c r="U146" s="75"/>
    </row>
    <row r="147" spans="1:21" ht="81" x14ac:dyDescent="0.15">
      <c r="A147" s="8">
        <v>169</v>
      </c>
      <c r="B147" s="64">
        <v>3</v>
      </c>
      <c r="C147" s="1" t="s">
        <v>391</v>
      </c>
      <c r="D147" s="8"/>
      <c r="E147" s="7" t="s">
        <v>3</v>
      </c>
      <c r="F147" s="16"/>
      <c r="G147" s="16"/>
      <c r="H147" s="16"/>
      <c r="I147" s="16"/>
      <c r="J147" s="16"/>
      <c r="K147" s="16"/>
      <c r="L147" s="16"/>
      <c r="M147" s="16"/>
      <c r="N147" s="16"/>
      <c r="O147" s="16"/>
      <c r="P147" s="58">
        <f t="shared" si="8"/>
        <v>0</v>
      </c>
      <c r="Q147" s="18">
        <f>VLOOKUP(A147,'[1]לאחר הנחת 35%- כ.כ מלא'!$B$2:$L$5068,8,0)</f>
        <v>14.952300000000001</v>
      </c>
      <c r="R147" s="7">
        <v>0.01</v>
      </c>
      <c r="S147" s="15">
        <f t="shared" si="6"/>
        <v>14.962300000000001</v>
      </c>
      <c r="T147" s="15">
        <f t="shared" si="7"/>
        <v>0</v>
      </c>
      <c r="U147" s="75"/>
    </row>
    <row r="148" spans="1:21" ht="81" x14ac:dyDescent="0.15">
      <c r="A148" s="8">
        <v>170</v>
      </c>
      <c r="B148" s="64">
        <v>3</v>
      </c>
      <c r="C148" s="1" t="s">
        <v>392</v>
      </c>
      <c r="D148" s="8"/>
      <c r="E148" s="7" t="s">
        <v>3</v>
      </c>
      <c r="F148" s="16"/>
      <c r="G148" s="16"/>
      <c r="H148" s="16"/>
      <c r="I148" s="16"/>
      <c r="J148" s="16"/>
      <c r="K148" s="16"/>
      <c r="L148" s="16"/>
      <c r="M148" s="16"/>
      <c r="N148" s="16"/>
      <c r="O148" s="16"/>
      <c r="P148" s="58">
        <f t="shared" si="8"/>
        <v>0</v>
      </c>
      <c r="Q148" s="18">
        <f>VLOOKUP(A148,'[1]לאחר הנחת 35%- כ.כ מלא'!$B$2:$L$5068,8,0)</f>
        <v>17.552700000000002</v>
      </c>
      <c r="R148" s="7">
        <v>0.01</v>
      </c>
      <c r="S148" s="15">
        <f t="shared" si="6"/>
        <v>17.562700000000003</v>
      </c>
      <c r="T148" s="15">
        <f t="shared" si="7"/>
        <v>0</v>
      </c>
      <c r="U148" s="75"/>
    </row>
    <row r="149" spans="1:21" ht="24" x14ac:dyDescent="0.15">
      <c r="A149" s="8">
        <v>171</v>
      </c>
      <c r="B149" s="64">
        <v>4</v>
      </c>
      <c r="C149" s="1" t="s">
        <v>224</v>
      </c>
      <c r="D149" s="1"/>
      <c r="E149" s="8" t="s">
        <v>3</v>
      </c>
      <c r="F149" s="72">
        <v>10</v>
      </c>
      <c r="G149" s="72"/>
      <c r="H149" s="72"/>
      <c r="I149" s="72"/>
      <c r="J149" s="72"/>
      <c r="K149" s="72"/>
      <c r="L149" s="72"/>
      <c r="M149" s="72"/>
      <c r="N149" s="72"/>
      <c r="O149" s="72"/>
      <c r="P149" s="58">
        <f t="shared" si="8"/>
        <v>10</v>
      </c>
      <c r="Q149" s="18">
        <f>VLOOKUP(A149,'[1]לאחר הנחת 35%- כ.כ מלא'!$B$2:$L$5068,8,0)</f>
        <v>13.75</v>
      </c>
      <c r="R149" s="7">
        <v>6.05</v>
      </c>
      <c r="S149" s="15">
        <f t="shared" si="6"/>
        <v>19.8</v>
      </c>
      <c r="T149" s="15">
        <f t="shared" si="7"/>
        <v>198</v>
      </c>
      <c r="U149" s="75"/>
    </row>
    <row r="150" spans="1:21" ht="81" x14ac:dyDescent="0.15">
      <c r="A150" s="8">
        <v>172</v>
      </c>
      <c r="B150" s="64">
        <v>4</v>
      </c>
      <c r="C150" s="1" t="s">
        <v>225</v>
      </c>
      <c r="D150" s="1"/>
      <c r="E150" s="8" t="s">
        <v>3</v>
      </c>
      <c r="F150" s="72"/>
      <c r="G150" s="72"/>
      <c r="H150" s="72"/>
      <c r="I150" s="72"/>
      <c r="J150" s="72"/>
      <c r="K150" s="72"/>
      <c r="L150" s="72"/>
      <c r="M150" s="72"/>
      <c r="N150" s="72"/>
      <c r="O150" s="72"/>
      <c r="P150" s="58">
        <f t="shared" si="8"/>
        <v>0</v>
      </c>
      <c r="Q150" s="18">
        <f>VLOOKUP(A150,'[1]לאחר הנחת 35%- כ.כ מלא'!$B$2:$L$5068,8,0)</f>
        <v>1042.25</v>
      </c>
      <c r="R150" s="7">
        <v>137.5</v>
      </c>
      <c r="S150" s="15">
        <f t="shared" si="6"/>
        <v>1179.75</v>
      </c>
      <c r="T150" s="15">
        <f t="shared" si="7"/>
        <v>0</v>
      </c>
      <c r="U150" s="75"/>
    </row>
    <row r="151" spans="1:21" ht="69.75" x14ac:dyDescent="0.15">
      <c r="A151" s="12">
        <v>173</v>
      </c>
      <c r="B151" s="63">
        <v>4</v>
      </c>
      <c r="C151" s="21" t="s">
        <v>10</v>
      </c>
      <c r="D151" s="21"/>
      <c r="E151" s="12" t="s">
        <v>3</v>
      </c>
      <c r="F151" s="71"/>
      <c r="G151" s="71"/>
      <c r="H151" s="71"/>
      <c r="I151" s="71"/>
      <c r="J151" s="71"/>
      <c r="K151" s="71"/>
      <c r="L151" s="71"/>
      <c r="M151" s="71"/>
      <c r="N151" s="71"/>
      <c r="O151" s="71"/>
      <c r="P151" s="58">
        <f t="shared" si="8"/>
        <v>0</v>
      </c>
      <c r="Q151" s="18">
        <f>VLOOKUP(A151,'[1]לאחר הנחת 35%- כ.כ מלא'!$B$2:$L$5068,8,0)</f>
        <v>2300</v>
      </c>
      <c r="R151" s="14">
        <v>200</v>
      </c>
      <c r="S151" s="15">
        <f t="shared" si="6"/>
        <v>2500</v>
      </c>
      <c r="T151" s="15">
        <f t="shared" si="7"/>
        <v>0</v>
      </c>
      <c r="U151" s="14"/>
    </row>
    <row r="152" spans="1:21" x14ac:dyDescent="0.15">
      <c r="A152" s="8">
        <v>174</v>
      </c>
      <c r="B152" s="64">
        <v>4</v>
      </c>
      <c r="C152" s="1" t="s">
        <v>226</v>
      </c>
      <c r="D152" s="1"/>
      <c r="E152" s="8" t="s">
        <v>3</v>
      </c>
      <c r="F152" s="72"/>
      <c r="G152" s="72"/>
      <c r="H152" s="72"/>
      <c r="I152" s="72"/>
      <c r="J152" s="72"/>
      <c r="K152" s="72"/>
      <c r="L152" s="72"/>
      <c r="M152" s="72"/>
      <c r="N152" s="72"/>
      <c r="O152" s="72"/>
      <c r="P152" s="58">
        <f t="shared" si="8"/>
        <v>0</v>
      </c>
      <c r="Q152" s="18">
        <f>VLOOKUP(A152,'[1]לאחר הנחת 35%- כ.כ מלא'!$B$2:$L$5068,8,0)</f>
        <v>206.25</v>
      </c>
      <c r="R152" s="7">
        <v>5.5</v>
      </c>
      <c r="S152" s="15">
        <f t="shared" si="6"/>
        <v>211.75</v>
      </c>
      <c r="T152" s="15">
        <f t="shared" si="7"/>
        <v>0</v>
      </c>
      <c r="U152" s="75"/>
    </row>
    <row r="153" spans="1:21" ht="35.25" x14ac:dyDescent="0.15">
      <c r="A153" s="8">
        <v>175</v>
      </c>
      <c r="B153" s="64">
        <v>4</v>
      </c>
      <c r="C153" s="1" t="s">
        <v>227</v>
      </c>
      <c r="D153" s="1"/>
      <c r="E153" s="8" t="s">
        <v>3</v>
      </c>
      <c r="F153" s="72"/>
      <c r="G153" s="72"/>
      <c r="H153" s="72"/>
      <c r="I153" s="72"/>
      <c r="J153" s="72"/>
      <c r="K153" s="72"/>
      <c r="L153" s="72"/>
      <c r="M153" s="72"/>
      <c r="N153" s="72"/>
      <c r="O153" s="72"/>
      <c r="P153" s="58">
        <f t="shared" si="8"/>
        <v>0</v>
      </c>
      <c r="Q153" s="18">
        <f>VLOOKUP(A153,'[1]לאחר הנחת 35%- כ.כ מלא'!$B$2:$L$5068,8,0)</f>
        <v>129.25</v>
      </c>
      <c r="R153" s="7">
        <v>5.5</v>
      </c>
      <c r="S153" s="15">
        <f t="shared" si="6"/>
        <v>134.75</v>
      </c>
      <c r="T153" s="15">
        <f t="shared" si="7"/>
        <v>0</v>
      </c>
      <c r="U153" s="75"/>
    </row>
    <row r="154" spans="1:21" ht="35.25" x14ac:dyDescent="0.15">
      <c r="A154" s="8">
        <v>176</v>
      </c>
      <c r="B154" s="64">
        <v>4</v>
      </c>
      <c r="C154" s="1" t="s">
        <v>228</v>
      </c>
      <c r="D154" s="1"/>
      <c r="E154" s="8" t="s">
        <v>3</v>
      </c>
      <c r="F154" s="72"/>
      <c r="G154" s="72"/>
      <c r="H154" s="72"/>
      <c r="I154" s="72"/>
      <c r="J154" s="72"/>
      <c r="K154" s="72"/>
      <c r="L154" s="72"/>
      <c r="M154" s="72"/>
      <c r="N154" s="72"/>
      <c r="O154" s="72"/>
      <c r="P154" s="58">
        <f t="shared" si="8"/>
        <v>0</v>
      </c>
      <c r="Q154" s="18">
        <f>VLOOKUP(A154,'[1]לאחר הנחת 35%- כ.כ מלא'!$B$2:$L$5068,8,0)</f>
        <v>208.45</v>
      </c>
      <c r="R154" s="7">
        <v>110</v>
      </c>
      <c r="S154" s="15">
        <f t="shared" si="6"/>
        <v>318.45</v>
      </c>
      <c r="T154" s="15">
        <f t="shared" si="7"/>
        <v>0</v>
      </c>
      <c r="U154" s="75"/>
    </row>
    <row r="155" spans="1:21" ht="35.25" x14ac:dyDescent="0.15">
      <c r="A155" s="8">
        <v>177</v>
      </c>
      <c r="B155" s="64">
        <v>4</v>
      </c>
      <c r="C155" s="1" t="s">
        <v>229</v>
      </c>
      <c r="D155" s="1"/>
      <c r="E155" s="8" t="s">
        <v>3</v>
      </c>
      <c r="F155" s="72"/>
      <c r="G155" s="72"/>
      <c r="H155" s="72"/>
      <c r="I155" s="72"/>
      <c r="J155" s="72"/>
      <c r="K155" s="72"/>
      <c r="L155" s="72"/>
      <c r="M155" s="72"/>
      <c r="N155" s="72"/>
      <c r="O155" s="72"/>
      <c r="P155" s="58">
        <f t="shared" si="8"/>
        <v>0</v>
      </c>
      <c r="Q155" s="18">
        <f>VLOOKUP(A155,'[1]לאחר הנחת 35%- כ.כ מלא'!$B$2:$L$5068,8,0)</f>
        <v>46.75</v>
      </c>
      <c r="R155" s="7">
        <v>110</v>
      </c>
      <c r="S155" s="15">
        <f t="shared" si="6"/>
        <v>156.75</v>
      </c>
      <c r="T155" s="15">
        <f t="shared" si="7"/>
        <v>0</v>
      </c>
      <c r="U155" s="75"/>
    </row>
    <row r="156" spans="1:21" ht="24" x14ac:dyDescent="0.15">
      <c r="A156" s="8">
        <v>178</v>
      </c>
      <c r="B156" s="64">
        <v>4</v>
      </c>
      <c r="C156" s="1" t="s">
        <v>230</v>
      </c>
      <c r="D156" s="1"/>
      <c r="E156" s="8" t="s">
        <v>3</v>
      </c>
      <c r="F156" s="72"/>
      <c r="G156" s="72"/>
      <c r="H156" s="72"/>
      <c r="I156" s="72"/>
      <c r="J156" s="72"/>
      <c r="K156" s="72"/>
      <c r="L156" s="72"/>
      <c r="M156" s="72"/>
      <c r="N156" s="72"/>
      <c r="O156" s="72"/>
      <c r="P156" s="58">
        <f t="shared" si="8"/>
        <v>0</v>
      </c>
      <c r="Q156" s="18">
        <f>VLOOKUP(A156,'[1]לאחר הנחת 35%- כ.כ מלא'!$B$2:$L$5068,8,0)</f>
        <v>112.75</v>
      </c>
      <c r="R156" s="7">
        <v>137.5</v>
      </c>
      <c r="S156" s="15">
        <f t="shared" si="6"/>
        <v>250.25</v>
      </c>
      <c r="T156" s="15">
        <f t="shared" si="7"/>
        <v>0</v>
      </c>
      <c r="U156" s="75"/>
    </row>
    <row r="157" spans="1:21" ht="24" x14ac:dyDescent="0.15">
      <c r="A157" s="8">
        <v>181</v>
      </c>
      <c r="B157" s="64">
        <v>4</v>
      </c>
      <c r="C157" s="1" t="s">
        <v>231</v>
      </c>
      <c r="D157" s="1"/>
      <c r="E157" s="8" t="s">
        <v>3</v>
      </c>
      <c r="F157" s="72"/>
      <c r="G157" s="72"/>
      <c r="H157" s="72"/>
      <c r="I157" s="72"/>
      <c r="J157" s="72"/>
      <c r="K157" s="72"/>
      <c r="L157" s="72"/>
      <c r="M157" s="72"/>
      <c r="N157" s="72"/>
      <c r="O157" s="72"/>
      <c r="P157" s="58">
        <f t="shared" si="8"/>
        <v>0</v>
      </c>
      <c r="Q157" s="18">
        <f>VLOOKUP(A157,'[1]לאחר הנחת 35%- כ.כ מלא'!$B$2:$L$5068,8,0)</f>
        <v>113.3</v>
      </c>
      <c r="R157" s="7">
        <v>110</v>
      </c>
      <c r="S157" s="15">
        <f t="shared" si="6"/>
        <v>223.3</v>
      </c>
      <c r="T157" s="15">
        <f t="shared" si="7"/>
        <v>0</v>
      </c>
      <c r="U157" s="75"/>
    </row>
    <row r="158" spans="1:21" ht="24" x14ac:dyDescent="0.15">
      <c r="A158" s="8">
        <v>185</v>
      </c>
      <c r="B158" s="64">
        <v>4</v>
      </c>
      <c r="C158" s="1" t="s">
        <v>232</v>
      </c>
      <c r="D158" s="1"/>
      <c r="E158" s="8" t="s">
        <v>3</v>
      </c>
      <c r="F158" s="72"/>
      <c r="G158" s="72"/>
      <c r="H158" s="72"/>
      <c r="I158" s="72"/>
      <c r="J158" s="72"/>
      <c r="K158" s="72"/>
      <c r="L158" s="72"/>
      <c r="M158" s="72"/>
      <c r="N158" s="72"/>
      <c r="O158" s="72"/>
      <c r="P158" s="58">
        <f t="shared" si="8"/>
        <v>0</v>
      </c>
      <c r="Q158" s="18">
        <f>VLOOKUP(A158,'[1]לאחר הנחת 35%- כ.כ מלא'!$B$2:$L$5068,8,0)</f>
        <v>70.949999999999989</v>
      </c>
      <c r="R158" s="7">
        <v>137.5</v>
      </c>
      <c r="S158" s="15">
        <f t="shared" si="6"/>
        <v>208.45</v>
      </c>
      <c r="T158" s="15">
        <f t="shared" si="7"/>
        <v>0</v>
      </c>
      <c r="U158" s="75"/>
    </row>
    <row r="159" spans="1:21" ht="138.75" x14ac:dyDescent="0.15">
      <c r="A159" s="8">
        <v>188</v>
      </c>
      <c r="B159" s="64">
        <v>4</v>
      </c>
      <c r="C159" s="1" t="s">
        <v>233</v>
      </c>
      <c r="D159" s="1"/>
      <c r="E159" s="8" t="s">
        <v>3</v>
      </c>
      <c r="F159" s="72"/>
      <c r="G159" s="72"/>
      <c r="H159" s="72"/>
      <c r="I159" s="72"/>
      <c r="J159" s="72"/>
      <c r="K159" s="72"/>
      <c r="L159" s="72"/>
      <c r="M159" s="72"/>
      <c r="N159" s="72"/>
      <c r="O159" s="72"/>
      <c r="P159" s="58">
        <f t="shared" si="8"/>
        <v>0</v>
      </c>
      <c r="Q159" s="18">
        <f>VLOOKUP(A159,'[1]לאחר הנחת 35%- כ.כ מלא'!$B$2:$L$5068,8,0)</f>
        <v>9900</v>
      </c>
      <c r="R159" s="7">
        <v>192.5</v>
      </c>
      <c r="S159" s="15">
        <f t="shared" si="6"/>
        <v>10092.5</v>
      </c>
      <c r="T159" s="15">
        <f t="shared" si="7"/>
        <v>0</v>
      </c>
      <c r="U159" s="75"/>
    </row>
    <row r="160" spans="1:21" ht="35.25" x14ac:dyDescent="0.15">
      <c r="A160" s="8">
        <v>189</v>
      </c>
      <c r="B160" s="64">
        <v>4</v>
      </c>
      <c r="C160" s="1" t="s">
        <v>234</v>
      </c>
      <c r="D160" s="1"/>
      <c r="E160" s="8" t="s">
        <v>17</v>
      </c>
      <c r="F160" s="72"/>
      <c r="G160" s="72"/>
      <c r="H160" s="72"/>
      <c r="I160" s="72"/>
      <c r="J160" s="72"/>
      <c r="K160" s="72"/>
      <c r="L160" s="72"/>
      <c r="M160" s="72"/>
      <c r="N160" s="72"/>
      <c r="O160" s="72"/>
      <c r="P160" s="58">
        <f t="shared" si="8"/>
        <v>0</v>
      </c>
      <c r="Q160" s="18">
        <f>VLOOKUP(A160,'[1]לאחר הנחת 35%- כ.כ מלא'!$B$2:$L$5068,8,0)</f>
        <v>113.85</v>
      </c>
      <c r="R160" s="7">
        <v>9.35</v>
      </c>
      <c r="S160" s="15">
        <f t="shared" si="6"/>
        <v>123.19999999999999</v>
      </c>
      <c r="T160" s="15">
        <f t="shared" si="7"/>
        <v>0</v>
      </c>
      <c r="U160" s="75"/>
    </row>
    <row r="161" spans="1:21" ht="35.25" x14ac:dyDescent="0.15">
      <c r="A161" s="8">
        <v>190</v>
      </c>
      <c r="B161" s="64">
        <v>4</v>
      </c>
      <c r="C161" s="1" t="s">
        <v>235</v>
      </c>
      <c r="D161" s="1"/>
      <c r="E161" s="8" t="s">
        <v>17</v>
      </c>
      <c r="F161" s="72"/>
      <c r="G161" s="72"/>
      <c r="H161" s="72"/>
      <c r="I161" s="72"/>
      <c r="J161" s="72"/>
      <c r="K161" s="72"/>
      <c r="L161" s="72"/>
      <c r="M161" s="72"/>
      <c r="N161" s="72"/>
      <c r="O161" s="72"/>
      <c r="P161" s="58">
        <f t="shared" si="8"/>
        <v>0</v>
      </c>
      <c r="Q161" s="18">
        <f>VLOOKUP(A161,'[1]לאחר הנחת 35%- כ.כ מלא'!$B$2:$L$5068,8,0)</f>
        <v>180.95</v>
      </c>
      <c r="R161" s="7">
        <v>12.1</v>
      </c>
      <c r="S161" s="15">
        <f t="shared" si="6"/>
        <v>193.04999999999998</v>
      </c>
      <c r="T161" s="15">
        <f t="shared" si="7"/>
        <v>0</v>
      </c>
      <c r="U161" s="75"/>
    </row>
    <row r="162" spans="1:21" ht="141" x14ac:dyDescent="0.15">
      <c r="A162" s="8">
        <v>191</v>
      </c>
      <c r="B162" s="64">
        <v>4</v>
      </c>
      <c r="C162" s="1" t="s">
        <v>672</v>
      </c>
      <c r="D162" s="1"/>
      <c r="E162" s="8" t="s">
        <v>3</v>
      </c>
      <c r="F162" s="72"/>
      <c r="G162" s="72"/>
      <c r="H162" s="72"/>
      <c r="I162" s="72"/>
      <c r="J162" s="72"/>
      <c r="K162" s="72"/>
      <c r="L162" s="72"/>
      <c r="M162" s="72"/>
      <c r="N162" s="72"/>
      <c r="O162" s="72"/>
      <c r="P162" s="58">
        <f t="shared" si="8"/>
        <v>0</v>
      </c>
      <c r="Q162" s="18">
        <f>VLOOKUP(A162,'[1]לאחר הנחת 35%- כ.כ מלא'!$B$2:$L$5068,8,0)</f>
        <v>838.75</v>
      </c>
      <c r="R162" s="7">
        <v>247.5</v>
      </c>
      <c r="S162" s="15">
        <f t="shared" si="6"/>
        <v>1086.25</v>
      </c>
      <c r="T162" s="15">
        <f t="shared" si="7"/>
        <v>0</v>
      </c>
      <c r="U162" s="75"/>
    </row>
    <row r="163" spans="1:21" ht="164.25" x14ac:dyDescent="0.15">
      <c r="A163" s="8">
        <v>192</v>
      </c>
      <c r="B163" s="64">
        <v>4</v>
      </c>
      <c r="C163" s="1" t="s">
        <v>673</v>
      </c>
      <c r="D163" s="1"/>
      <c r="E163" s="8" t="s">
        <v>3</v>
      </c>
      <c r="F163" s="72"/>
      <c r="G163" s="72"/>
      <c r="H163" s="72"/>
      <c r="I163" s="72"/>
      <c r="J163" s="72"/>
      <c r="K163" s="72"/>
      <c r="L163" s="72"/>
      <c r="M163" s="72"/>
      <c r="N163" s="72"/>
      <c r="O163" s="72"/>
      <c r="P163" s="58">
        <f t="shared" si="8"/>
        <v>0</v>
      </c>
      <c r="Q163" s="18">
        <f>VLOOKUP(A163,'[1]לאחר הנחת 35%- כ.כ מלא'!$B$2:$L$5068,8,0)</f>
        <v>1905.75</v>
      </c>
      <c r="R163" s="7">
        <v>797.5</v>
      </c>
      <c r="S163" s="15">
        <f t="shared" si="6"/>
        <v>2703.25</v>
      </c>
      <c r="T163" s="15">
        <f t="shared" si="7"/>
        <v>0</v>
      </c>
      <c r="U163" s="75"/>
    </row>
    <row r="164" spans="1:21" ht="152.25" x14ac:dyDescent="0.15">
      <c r="A164" s="8">
        <v>193</v>
      </c>
      <c r="B164" s="64">
        <v>4</v>
      </c>
      <c r="C164" s="1" t="s">
        <v>674</v>
      </c>
      <c r="D164" s="1"/>
      <c r="E164" s="8" t="s">
        <v>3</v>
      </c>
      <c r="F164" s="72"/>
      <c r="G164" s="72"/>
      <c r="H164" s="72"/>
      <c r="I164" s="72"/>
      <c r="J164" s="72"/>
      <c r="K164" s="72"/>
      <c r="L164" s="72"/>
      <c r="M164" s="72"/>
      <c r="N164" s="72"/>
      <c r="O164" s="72"/>
      <c r="P164" s="58">
        <f t="shared" si="8"/>
        <v>0</v>
      </c>
      <c r="Q164" s="18">
        <f>VLOOKUP(A164,'[1]לאחר הנחת 35%- כ.כ מלא'!$B$2:$L$5068,8,0)</f>
        <v>1920.05</v>
      </c>
      <c r="R164" s="7">
        <v>247.5</v>
      </c>
      <c r="S164" s="15">
        <f t="shared" si="6"/>
        <v>2167.5500000000002</v>
      </c>
      <c r="T164" s="15">
        <f t="shared" si="7"/>
        <v>0</v>
      </c>
      <c r="U164" s="75"/>
    </row>
    <row r="165" spans="1:21" ht="141" x14ac:dyDescent="0.15">
      <c r="A165" s="8">
        <v>194</v>
      </c>
      <c r="B165" s="64">
        <v>4</v>
      </c>
      <c r="C165" s="1" t="s">
        <v>675</v>
      </c>
      <c r="D165" s="1"/>
      <c r="E165" s="8" t="s">
        <v>3</v>
      </c>
      <c r="F165" s="72"/>
      <c r="G165" s="72"/>
      <c r="H165" s="72"/>
      <c r="I165" s="72"/>
      <c r="J165" s="72"/>
      <c r="K165" s="72"/>
      <c r="L165" s="72"/>
      <c r="M165" s="72"/>
      <c r="N165" s="72"/>
      <c r="O165" s="72"/>
      <c r="P165" s="58">
        <f t="shared" si="8"/>
        <v>0</v>
      </c>
      <c r="Q165" s="18">
        <f>VLOOKUP(A165,'[1]לאחר הנחת 35%- כ.כ מלא'!$B$2:$L$5068,8,0)</f>
        <v>3173.5</v>
      </c>
      <c r="R165" s="7">
        <v>137.5</v>
      </c>
      <c r="S165" s="15">
        <f t="shared" si="6"/>
        <v>3311</v>
      </c>
      <c r="T165" s="15">
        <f t="shared" si="7"/>
        <v>0</v>
      </c>
      <c r="U165" s="75"/>
    </row>
    <row r="166" spans="1:21" ht="127.5" x14ac:dyDescent="0.15">
      <c r="A166" s="8">
        <v>195</v>
      </c>
      <c r="B166" s="64">
        <v>4</v>
      </c>
      <c r="C166" s="1" t="s">
        <v>240</v>
      </c>
      <c r="D166" s="1"/>
      <c r="E166" s="8" t="s">
        <v>17</v>
      </c>
      <c r="F166" s="72"/>
      <c r="G166" s="72"/>
      <c r="H166" s="72"/>
      <c r="I166" s="72"/>
      <c r="J166" s="72"/>
      <c r="K166" s="72"/>
      <c r="L166" s="72"/>
      <c r="M166" s="72"/>
      <c r="N166" s="72"/>
      <c r="O166" s="72"/>
      <c r="P166" s="58">
        <f t="shared" si="8"/>
        <v>0</v>
      </c>
      <c r="Q166" s="18">
        <f>VLOOKUP(A166,'[1]לאחר הנחת 35%- כ.כ מלא'!$B$2:$L$5068,8,0)</f>
        <v>614.9</v>
      </c>
      <c r="R166" s="7">
        <v>188.1</v>
      </c>
      <c r="S166" s="15">
        <f t="shared" si="6"/>
        <v>803</v>
      </c>
      <c r="T166" s="15">
        <f t="shared" si="7"/>
        <v>0</v>
      </c>
      <c r="U166" s="75"/>
    </row>
    <row r="167" spans="1:21" ht="46.5" x14ac:dyDescent="0.15">
      <c r="A167" s="12">
        <v>196</v>
      </c>
      <c r="B167" s="63">
        <v>4</v>
      </c>
      <c r="C167" s="21" t="s">
        <v>161</v>
      </c>
      <c r="D167" s="21"/>
      <c r="E167" s="12" t="s">
        <v>3</v>
      </c>
      <c r="F167" s="71"/>
      <c r="G167" s="71"/>
      <c r="H167" s="71"/>
      <c r="I167" s="71"/>
      <c r="J167" s="71"/>
      <c r="K167" s="71"/>
      <c r="L167" s="71"/>
      <c r="M167" s="71"/>
      <c r="N167" s="71"/>
      <c r="O167" s="71"/>
      <c r="P167" s="58">
        <f t="shared" si="8"/>
        <v>0</v>
      </c>
      <c r="Q167" s="18">
        <f>VLOOKUP(A167,'[1]לאחר הנחת 35%- כ.כ מלא'!$B$2:$L$5068,8,0)</f>
        <v>824.2</v>
      </c>
      <c r="R167" s="18">
        <v>352</v>
      </c>
      <c r="S167" s="15">
        <f t="shared" si="6"/>
        <v>1176.2</v>
      </c>
      <c r="T167" s="15">
        <f t="shared" si="7"/>
        <v>0</v>
      </c>
      <c r="U167" s="14"/>
    </row>
    <row r="168" spans="1:21" ht="93" x14ac:dyDescent="0.15">
      <c r="A168" s="12">
        <v>197</v>
      </c>
      <c r="B168" s="63">
        <v>4</v>
      </c>
      <c r="C168" s="21" t="s">
        <v>162</v>
      </c>
      <c r="D168" s="21"/>
      <c r="E168" s="12" t="s">
        <v>3</v>
      </c>
      <c r="F168" s="71"/>
      <c r="G168" s="71"/>
      <c r="H168" s="71"/>
      <c r="I168" s="71"/>
      <c r="J168" s="71"/>
      <c r="K168" s="71"/>
      <c r="L168" s="71"/>
      <c r="M168" s="71"/>
      <c r="N168" s="71"/>
      <c r="O168" s="71"/>
      <c r="P168" s="58">
        <f t="shared" si="8"/>
        <v>0</v>
      </c>
      <c r="Q168" s="18">
        <f>VLOOKUP(A168,'[1]לאחר הנחת 35%- כ.כ מלא'!$B$2:$L$5068,8,0)</f>
        <v>9251.06</v>
      </c>
      <c r="R168" s="18">
        <v>0.01</v>
      </c>
      <c r="S168" s="15">
        <f t="shared" si="6"/>
        <v>9251.07</v>
      </c>
      <c r="T168" s="15">
        <f t="shared" si="7"/>
        <v>0</v>
      </c>
      <c r="U168" s="14"/>
    </row>
    <row r="169" spans="1:21" ht="24" x14ac:dyDescent="0.15">
      <c r="A169" s="8">
        <v>198</v>
      </c>
      <c r="B169" s="64">
        <v>4</v>
      </c>
      <c r="C169" s="1" t="s">
        <v>241</v>
      </c>
      <c r="D169" s="1"/>
      <c r="E169" s="8" t="s">
        <v>3</v>
      </c>
      <c r="F169" s="72"/>
      <c r="G169" s="72"/>
      <c r="H169" s="72"/>
      <c r="I169" s="72"/>
      <c r="J169" s="72"/>
      <c r="K169" s="72"/>
      <c r="L169" s="72"/>
      <c r="M169" s="72"/>
      <c r="N169" s="72"/>
      <c r="O169" s="72"/>
      <c r="P169" s="58">
        <f t="shared" si="8"/>
        <v>0</v>
      </c>
      <c r="Q169" s="18">
        <f>VLOOKUP(A169,'[1]לאחר הנחת 35%- כ.כ מלא'!$B$2:$L$5068,8,0)</f>
        <v>28.599999999999998</v>
      </c>
      <c r="R169" s="7">
        <v>44</v>
      </c>
      <c r="S169" s="15">
        <f t="shared" si="6"/>
        <v>72.599999999999994</v>
      </c>
      <c r="T169" s="15">
        <f t="shared" si="7"/>
        <v>0</v>
      </c>
      <c r="U169" s="75"/>
    </row>
    <row r="170" spans="1:21" ht="35.25" x14ac:dyDescent="0.15">
      <c r="A170" s="8">
        <v>199</v>
      </c>
      <c r="B170" s="64">
        <v>4</v>
      </c>
      <c r="C170" s="1" t="s">
        <v>242</v>
      </c>
      <c r="D170" s="1"/>
      <c r="E170" s="8" t="s">
        <v>17</v>
      </c>
      <c r="F170" s="72"/>
      <c r="G170" s="72"/>
      <c r="H170" s="72"/>
      <c r="I170" s="72"/>
      <c r="J170" s="72"/>
      <c r="K170" s="72"/>
      <c r="L170" s="72"/>
      <c r="M170" s="72"/>
      <c r="N170" s="72"/>
      <c r="O170" s="72"/>
      <c r="P170" s="58">
        <f t="shared" si="8"/>
        <v>0</v>
      </c>
      <c r="Q170" s="18">
        <f>VLOOKUP(A170,'[1]לאחר הנחת 35%- כ.כ מלא'!$B$2:$L$5068,8,0)</f>
        <v>667.15</v>
      </c>
      <c r="R170" s="7">
        <v>135.85</v>
      </c>
      <c r="S170" s="15">
        <f t="shared" si="6"/>
        <v>803</v>
      </c>
      <c r="T170" s="15">
        <f t="shared" si="7"/>
        <v>0</v>
      </c>
      <c r="U170" s="75"/>
    </row>
    <row r="171" spans="1:21" ht="35.25" x14ac:dyDescent="0.15">
      <c r="A171" s="8">
        <v>200</v>
      </c>
      <c r="B171" s="64">
        <v>4</v>
      </c>
      <c r="C171" s="1" t="s">
        <v>243</v>
      </c>
      <c r="D171" s="1"/>
      <c r="E171" s="8" t="s">
        <v>17</v>
      </c>
      <c r="F171" s="72"/>
      <c r="G171" s="72"/>
      <c r="H171" s="72"/>
      <c r="I171" s="72"/>
      <c r="J171" s="72"/>
      <c r="K171" s="72"/>
      <c r="L171" s="72"/>
      <c r="M171" s="72"/>
      <c r="N171" s="72"/>
      <c r="O171" s="72"/>
      <c r="P171" s="58">
        <f t="shared" si="8"/>
        <v>0</v>
      </c>
      <c r="Q171" s="18">
        <f>VLOOKUP(A171,'[1]לאחר הנחת 35%- כ.כ מלא'!$B$2:$L$5068,8,0)</f>
        <v>15.95</v>
      </c>
      <c r="R171" s="7">
        <v>11</v>
      </c>
      <c r="S171" s="15">
        <f t="shared" si="6"/>
        <v>26.95</v>
      </c>
      <c r="T171" s="15">
        <f t="shared" si="7"/>
        <v>0</v>
      </c>
      <c r="U171" s="75"/>
    </row>
    <row r="172" spans="1:21" ht="35.25" x14ac:dyDescent="0.15">
      <c r="A172" s="8">
        <v>201</v>
      </c>
      <c r="B172" s="64">
        <v>4</v>
      </c>
      <c r="C172" s="1" t="s">
        <v>244</v>
      </c>
      <c r="D172" s="1"/>
      <c r="E172" s="8" t="s">
        <v>17</v>
      </c>
      <c r="F172" s="72"/>
      <c r="G172" s="72"/>
      <c r="H172" s="72"/>
      <c r="I172" s="72"/>
      <c r="J172" s="72"/>
      <c r="K172" s="72"/>
      <c r="L172" s="72"/>
      <c r="M172" s="72"/>
      <c r="N172" s="72"/>
      <c r="O172" s="72"/>
      <c r="P172" s="58">
        <f t="shared" si="8"/>
        <v>0</v>
      </c>
      <c r="Q172" s="18">
        <f>VLOOKUP(A172,'[1]לאחר הנחת 35%- כ.כ מלא'!$B$2:$L$5068,8,0)</f>
        <v>37.4</v>
      </c>
      <c r="R172" s="7">
        <v>30.25</v>
      </c>
      <c r="S172" s="15">
        <f t="shared" si="6"/>
        <v>67.650000000000006</v>
      </c>
      <c r="T172" s="15">
        <f t="shared" si="7"/>
        <v>0</v>
      </c>
      <c r="U172" s="75"/>
    </row>
    <row r="173" spans="1:21" ht="35.25" x14ac:dyDescent="0.15">
      <c r="A173" s="8">
        <v>202</v>
      </c>
      <c r="B173" s="64">
        <v>4</v>
      </c>
      <c r="C173" s="1" t="s">
        <v>245</v>
      </c>
      <c r="D173" s="1"/>
      <c r="E173" s="8" t="s">
        <v>17</v>
      </c>
      <c r="F173" s="72"/>
      <c r="G173" s="72"/>
      <c r="H173" s="72"/>
      <c r="I173" s="72"/>
      <c r="J173" s="72"/>
      <c r="K173" s="72"/>
      <c r="L173" s="72"/>
      <c r="M173" s="72"/>
      <c r="N173" s="72"/>
      <c r="O173" s="72"/>
      <c r="P173" s="58">
        <f t="shared" si="8"/>
        <v>0</v>
      </c>
      <c r="Q173" s="18">
        <f>VLOOKUP(A173,'[1]לאחר הנחת 35%- כ.כ מלא'!$B$2:$L$5068,8,0)</f>
        <v>53.9</v>
      </c>
      <c r="R173" s="7">
        <v>19.25</v>
      </c>
      <c r="S173" s="15">
        <f t="shared" si="6"/>
        <v>73.150000000000006</v>
      </c>
      <c r="T173" s="15">
        <f t="shared" si="7"/>
        <v>0</v>
      </c>
      <c r="U173" s="75"/>
    </row>
    <row r="174" spans="1:21" ht="35.25" x14ac:dyDescent="0.15">
      <c r="A174" s="8">
        <v>203</v>
      </c>
      <c r="B174" s="64">
        <v>4</v>
      </c>
      <c r="C174" s="1" t="s">
        <v>246</v>
      </c>
      <c r="D174" s="1"/>
      <c r="E174" s="8" t="s">
        <v>3</v>
      </c>
      <c r="F174" s="72"/>
      <c r="G174" s="72"/>
      <c r="H174" s="72"/>
      <c r="I174" s="72"/>
      <c r="J174" s="72"/>
      <c r="K174" s="72"/>
      <c r="L174" s="72"/>
      <c r="M174" s="72"/>
      <c r="N174" s="72"/>
      <c r="O174" s="72"/>
      <c r="P174" s="58">
        <f t="shared" si="8"/>
        <v>0</v>
      </c>
      <c r="Q174" s="18">
        <f>VLOOKUP(A174,'[1]לאחר הנחת 35%- כ.כ מלא'!$B$2:$L$5068,8,0)</f>
        <v>77.55</v>
      </c>
      <c r="R174" s="7">
        <v>25.849999999999998</v>
      </c>
      <c r="S174" s="15">
        <f t="shared" si="6"/>
        <v>103.39999999999999</v>
      </c>
      <c r="T174" s="15">
        <f t="shared" si="7"/>
        <v>0</v>
      </c>
      <c r="U174" s="75"/>
    </row>
    <row r="175" spans="1:21" ht="35.25" x14ac:dyDescent="0.15">
      <c r="A175" s="8">
        <v>204</v>
      </c>
      <c r="B175" s="64">
        <v>4</v>
      </c>
      <c r="C175" s="1" t="s">
        <v>247</v>
      </c>
      <c r="D175" s="1"/>
      <c r="E175" s="8" t="s">
        <v>3</v>
      </c>
      <c r="F175" s="72"/>
      <c r="G175" s="72"/>
      <c r="H175" s="72"/>
      <c r="I175" s="72"/>
      <c r="J175" s="72"/>
      <c r="K175" s="72"/>
      <c r="L175" s="72"/>
      <c r="M175" s="72"/>
      <c r="N175" s="72"/>
      <c r="O175" s="72"/>
      <c r="P175" s="58">
        <f t="shared" si="8"/>
        <v>0</v>
      </c>
      <c r="Q175" s="18">
        <f>VLOOKUP(A175,'[1]לאחר הנחת 35%- כ.כ מלא'!$B$2:$L$5068,8,0)</f>
        <v>130.89999999999998</v>
      </c>
      <c r="R175" s="7">
        <v>27.5</v>
      </c>
      <c r="S175" s="15">
        <f t="shared" si="6"/>
        <v>158.39999999999998</v>
      </c>
      <c r="T175" s="15">
        <f t="shared" si="7"/>
        <v>0</v>
      </c>
      <c r="U175" s="75"/>
    </row>
    <row r="176" spans="1:21" ht="24" x14ac:dyDescent="0.15">
      <c r="A176" s="8">
        <v>205</v>
      </c>
      <c r="B176" s="64">
        <v>4</v>
      </c>
      <c r="C176" s="1" t="s">
        <v>248</v>
      </c>
      <c r="D176" s="1"/>
      <c r="E176" s="8" t="s">
        <v>3</v>
      </c>
      <c r="F176" s="72"/>
      <c r="G176" s="72"/>
      <c r="H176" s="72"/>
      <c r="I176" s="72"/>
      <c r="J176" s="72"/>
      <c r="K176" s="72"/>
      <c r="L176" s="72"/>
      <c r="M176" s="72"/>
      <c r="N176" s="72"/>
      <c r="O176" s="72"/>
      <c r="P176" s="58">
        <f t="shared" si="8"/>
        <v>0</v>
      </c>
      <c r="Q176" s="18">
        <f>VLOOKUP(A176,'[1]לאחר הנחת 35%- כ.כ מלא'!$B$2:$L$5068,8,0)</f>
        <v>24.75</v>
      </c>
      <c r="R176" s="7">
        <v>11.549999999999999</v>
      </c>
      <c r="S176" s="15">
        <f t="shared" si="6"/>
        <v>36.299999999999997</v>
      </c>
      <c r="T176" s="15">
        <f t="shared" si="7"/>
        <v>0</v>
      </c>
      <c r="U176" s="75"/>
    </row>
    <row r="177" spans="1:21" ht="24" x14ac:dyDescent="0.15">
      <c r="A177" s="8">
        <v>206</v>
      </c>
      <c r="B177" s="64">
        <v>4</v>
      </c>
      <c r="C177" s="1" t="s">
        <v>249</v>
      </c>
      <c r="D177" s="1"/>
      <c r="E177" s="8" t="s">
        <v>3</v>
      </c>
      <c r="F177" s="72"/>
      <c r="G177" s="72"/>
      <c r="H177" s="72"/>
      <c r="I177" s="72"/>
      <c r="J177" s="72"/>
      <c r="K177" s="72"/>
      <c r="L177" s="72"/>
      <c r="M177" s="72"/>
      <c r="N177" s="72"/>
      <c r="O177" s="72"/>
      <c r="P177" s="58">
        <f t="shared" si="8"/>
        <v>0</v>
      </c>
      <c r="Q177" s="18">
        <f>VLOOKUP(A177,'[1]לאחר הנחת 35%- כ.כ מלא'!$B$2:$L$5068,8,0)</f>
        <v>68.199999999999989</v>
      </c>
      <c r="R177" s="7">
        <v>18.149999999999999</v>
      </c>
      <c r="S177" s="15">
        <f t="shared" si="6"/>
        <v>86.35</v>
      </c>
      <c r="T177" s="15">
        <f t="shared" si="7"/>
        <v>0</v>
      </c>
      <c r="U177" s="75"/>
    </row>
    <row r="178" spans="1:21" ht="24" x14ac:dyDescent="0.15">
      <c r="A178" s="8">
        <v>207</v>
      </c>
      <c r="B178" s="64">
        <v>4</v>
      </c>
      <c r="C178" s="1" t="s">
        <v>250</v>
      </c>
      <c r="D178" s="1"/>
      <c r="E178" s="8" t="s">
        <v>3</v>
      </c>
      <c r="F178" s="72"/>
      <c r="G178" s="72"/>
      <c r="H178" s="72"/>
      <c r="I178" s="72"/>
      <c r="J178" s="72"/>
      <c r="K178" s="72"/>
      <c r="L178" s="72"/>
      <c r="M178" s="72"/>
      <c r="N178" s="72"/>
      <c r="O178" s="72"/>
      <c r="P178" s="58">
        <f t="shared" si="8"/>
        <v>0</v>
      </c>
      <c r="Q178" s="18">
        <f>VLOOKUP(A178,'[1]לאחר הנחת 35%- כ.כ מלא'!$B$2:$L$5068,8,0)</f>
        <v>9.35</v>
      </c>
      <c r="R178" s="7">
        <v>9.9</v>
      </c>
      <c r="S178" s="15">
        <f t="shared" si="6"/>
        <v>19.25</v>
      </c>
      <c r="T178" s="15">
        <f t="shared" si="7"/>
        <v>0</v>
      </c>
      <c r="U178" s="75"/>
    </row>
    <row r="179" spans="1:21" x14ac:dyDescent="0.15">
      <c r="A179" s="8">
        <v>208</v>
      </c>
      <c r="B179" s="64">
        <v>4</v>
      </c>
      <c r="C179" s="1" t="s">
        <v>251</v>
      </c>
      <c r="D179" s="1"/>
      <c r="E179" s="8" t="s">
        <v>3</v>
      </c>
      <c r="F179" s="72"/>
      <c r="G179" s="72"/>
      <c r="H179" s="72"/>
      <c r="I179" s="72"/>
      <c r="J179" s="72"/>
      <c r="K179" s="72"/>
      <c r="L179" s="72"/>
      <c r="M179" s="72"/>
      <c r="N179" s="72"/>
      <c r="O179" s="72"/>
      <c r="P179" s="58">
        <f t="shared" si="8"/>
        <v>0</v>
      </c>
      <c r="Q179" s="18">
        <f>VLOOKUP(A179,'[1]לאחר הנחת 35%- כ.כ מלא'!$B$2:$L$5068,8,0)</f>
        <v>2.75</v>
      </c>
      <c r="R179" s="7">
        <v>1.65</v>
      </c>
      <c r="S179" s="15">
        <f t="shared" si="6"/>
        <v>4.4000000000000004</v>
      </c>
      <c r="T179" s="15">
        <f t="shared" si="7"/>
        <v>0</v>
      </c>
      <c r="U179" s="75"/>
    </row>
    <row r="180" spans="1:21" ht="35.25" x14ac:dyDescent="0.15">
      <c r="A180" s="8">
        <v>209</v>
      </c>
      <c r="B180" s="64">
        <v>4</v>
      </c>
      <c r="C180" s="1" t="s">
        <v>252</v>
      </c>
      <c r="D180" s="1"/>
      <c r="E180" s="8" t="s">
        <v>17</v>
      </c>
      <c r="F180" s="72"/>
      <c r="G180" s="72"/>
      <c r="H180" s="72"/>
      <c r="I180" s="72"/>
      <c r="J180" s="72"/>
      <c r="K180" s="72"/>
      <c r="L180" s="72"/>
      <c r="M180" s="72"/>
      <c r="N180" s="72"/>
      <c r="O180" s="72"/>
      <c r="P180" s="58">
        <f t="shared" si="8"/>
        <v>0</v>
      </c>
      <c r="Q180" s="18">
        <f>VLOOKUP(A180,'[1]לאחר הנחת 35%- כ.כ מלא'!$B$2:$L$5068,8,0)</f>
        <v>39.049999999999997</v>
      </c>
      <c r="R180" s="7">
        <v>13.75</v>
      </c>
      <c r="S180" s="15">
        <f t="shared" si="6"/>
        <v>52.8</v>
      </c>
      <c r="T180" s="15">
        <f t="shared" si="7"/>
        <v>0</v>
      </c>
      <c r="U180" s="75"/>
    </row>
    <row r="181" spans="1:21" ht="35.25" x14ac:dyDescent="0.15">
      <c r="A181" s="8">
        <v>210</v>
      </c>
      <c r="B181" s="64">
        <v>4</v>
      </c>
      <c r="C181" s="1" t="s">
        <v>253</v>
      </c>
      <c r="D181" s="1"/>
      <c r="E181" s="8" t="s">
        <v>3</v>
      </c>
      <c r="F181" s="72"/>
      <c r="G181" s="72"/>
      <c r="H181" s="72"/>
      <c r="I181" s="72"/>
      <c r="J181" s="72"/>
      <c r="K181" s="72"/>
      <c r="L181" s="72"/>
      <c r="M181" s="72"/>
      <c r="N181" s="72"/>
      <c r="O181" s="72"/>
      <c r="P181" s="58">
        <f t="shared" si="8"/>
        <v>0</v>
      </c>
      <c r="Q181" s="18">
        <f>VLOOKUP(A181,'[1]לאחר הנחת 35%- כ.כ מלא'!$B$2:$L$5068,8,0)</f>
        <v>1677.5</v>
      </c>
      <c r="R181" s="7">
        <v>141.89999999999998</v>
      </c>
      <c r="S181" s="15">
        <f t="shared" si="6"/>
        <v>1819.4</v>
      </c>
      <c r="T181" s="15">
        <f t="shared" si="7"/>
        <v>0</v>
      </c>
      <c r="U181" s="75"/>
    </row>
    <row r="182" spans="1:21" ht="72" x14ac:dyDescent="0.15">
      <c r="A182" s="12">
        <v>211</v>
      </c>
      <c r="B182" s="63">
        <v>5</v>
      </c>
      <c r="C182" s="21" t="s">
        <v>676</v>
      </c>
      <c r="D182" s="21"/>
      <c r="E182" s="12" t="s">
        <v>3</v>
      </c>
      <c r="F182" s="71">
        <v>50</v>
      </c>
      <c r="G182" s="71"/>
      <c r="H182" s="71"/>
      <c r="I182" s="71"/>
      <c r="J182" s="71"/>
      <c r="K182" s="71"/>
      <c r="L182" s="71"/>
      <c r="M182" s="71"/>
      <c r="N182" s="71"/>
      <c r="O182" s="71"/>
      <c r="P182" s="58">
        <f t="shared" si="8"/>
        <v>50</v>
      </c>
      <c r="Q182" s="18">
        <f>VLOOKUP(A182,'[1]לאחר הנחת 35%- כ.כ מלא'!$B$2:$L$5068,8,0)</f>
        <v>25.29</v>
      </c>
      <c r="R182" s="18">
        <v>5.4</v>
      </c>
      <c r="S182" s="15">
        <f t="shared" si="6"/>
        <v>30.689999999999998</v>
      </c>
      <c r="T182" s="15">
        <f t="shared" si="7"/>
        <v>1534.5</v>
      </c>
      <c r="U182" s="14"/>
    </row>
    <row r="183" spans="1:21" ht="83.25" x14ac:dyDescent="0.15">
      <c r="A183" s="12">
        <v>212</v>
      </c>
      <c r="B183" s="63">
        <v>5</v>
      </c>
      <c r="C183" s="21" t="s">
        <v>677</v>
      </c>
      <c r="D183" s="21"/>
      <c r="E183" s="12" t="s">
        <v>3</v>
      </c>
      <c r="F183" s="71"/>
      <c r="G183" s="71"/>
      <c r="H183" s="71"/>
      <c r="I183" s="71"/>
      <c r="J183" s="71"/>
      <c r="K183" s="71"/>
      <c r="L183" s="71"/>
      <c r="M183" s="71"/>
      <c r="N183" s="71"/>
      <c r="O183" s="71"/>
      <c r="P183" s="58">
        <f t="shared" si="8"/>
        <v>0</v>
      </c>
      <c r="Q183" s="18">
        <f>VLOOKUP(A183,'[1]לאחר הנחת 35%- כ.כ מלא'!$B$2:$L$5068,8,0)</f>
        <v>23.400000000000002</v>
      </c>
      <c r="R183" s="18">
        <v>0.01</v>
      </c>
      <c r="S183" s="15">
        <f t="shared" si="6"/>
        <v>23.410000000000004</v>
      </c>
      <c r="T183" s="15">
        <f t="shared" si="7"/>
        <v>0</v>
      </c>
      <c r="U183" s="14"/>
    </row>
    <row r="184" spans="1:21" ht="72" x14ac:dyDescent="0.15">
      <c r="A184" s="12">
        <v>213</v>
      </c>
      <c r="B184" s="63">
        <v>5</v>
      </c>
      <c r="C184" s="21" t="s">
        <v>678</v>
      </c>
      <c r="D184" s="21"/>
      <c r="E184" s="12" t="s">
        <v>3</v>
      </c>
      <c r="F184" s="71"/>
      <c r="G184" s="71"/>
      <c r="H184" s="71"/>
      <c r="I184" s="71"/>
      <c r="J184" s="71"/>
      <c r="K184" s="71"/>
      <c r="L184" s="71"/>
      <c r="M184" s="71"/>
      <c r="N184" s="71"/>
      <c r="O184" s="71"/>
      <c r="P184" s="58">
        <f t="shared" si="8"/>
        <v>0</v>
      </c>
      <c r="Q184" s="18">
        <f>VLOOKUP(A184,'[1]לאחר הנחת 35%- כ.כ מלא'!$B$2:$L$5068,8,0)</f>
        <v>27.720000000000002</v>
      </c>
      <c r="R184" s="18">
        <v>2</v>
      </c>
      <c r="S184" s="15">
        <f t="shared" si="6"/>
        <v>29.720000000000002</v>
      </c>
      <c r="T184" s="15">
        <f t="shared" si="7"/>
        <v>0</v>
      </c>
      <c r="U184" s="14"/>
    </row>
    <row r="185" spans="1:21" ht="83.25" x14ac:dyDescent="0.15">
      <c r="A185" s="12">
        <v>214</v>
      </c>
      <c r="B185" s="63">
        <v>5</v>
      </c>
      <c r="C185" s="21" t="s">
        <v>679</v>
      </c>
      <c r="D185" s="21"/>
      <c r="E185" s="12" t="s">
        <v>3</v>
      </c>
      <c r="F185" s="71"/>
      <c r="G185" s="71"/>
      <c r="H185" s="71"/>
      <c r="I185" s="71"/>
      <c r="J185" s="71"/>
      <c r="K185" s="71"/>
      <c r="L185" s="71"/>
      <c r="M185" s="71"/>
      <c r="N185" s="71"/>
      <c r="O185" s="71"/>
      <c r="P185" s="58">
        <f t="shared" si="8"/>
        <v>0</v>
      </c>
      <c r="Q185" s="18">
        <f>VLOOKUP(A185,'[1]לאחר הנחת 35%- כ.כ מלא'!$B$2:$L$5068,8,0)</f>
        <v>36.503999999999998</v>
      </c>
      <c r="R185" s="18">
        <v>0.01</v>
      </c>
      <c r="S185" s="15">
        <f t="shared" si="6"/>
        <v>36.513999999999996</v>
      </c>
      <c r="T185" s="15">
        <f t="shared" si="7"/>
        <v>0</v>
      </c>
      <c r="U185" s="14"/>
    </row>
    <row r="186" spans="1:21" ht="83.25" x14ac:dyDescent="0.15">
      <c r="A186" s="12">
        <v>215</v>
      </c>
      <c r="B186" s="63">
        <v>5</v>
      </c>
      <c r="C186" s="21" t="s">
        <v>680</v>
      </c>
      <c r="D186" s="21"/>
      <c r="E186" s="12" t="s">
        <v>3</v>
      </c>
      <c r="F186" s="71">
        <v>50</v>
      </c>
      <c r="G186" s="71"/>
      <c r="H186" s="71"/>
      <c r="I186" s="71"/>
      <c r="J186" s="71"/>
      <c r="K186" s="71"/>
      <c r="L186" s="71"/>
      <c r="M186" s="71"/>
      <c r="N186" s="71"/>
      <c r="O186" s="71"/>
      <c r="P186" s="58">
        <f t="shared" si="8"/>
        <v>50</v>
      </c>
      <c r="Q186" s="18">
        <f>VLOOKUP(A186,'[1]לאחר הנחת 35%- כ.כ מלא'!$B$2:$L$5068,8,0)</f>
        <v>33.461999999999996</v>
      </c>
      <c r="R186" s="18">
        <v>0.01</v>
      </c>
      <c r="S186" s="15">
        <f t="shared" si="6"/>
        <v>33.471999999999994</v>
      </c>
      <c r="T186" s="15">
        <f t="shared" si="7"/>
        <v>1673.5999999999997</v>
      </c>
      <c r="U186" s="14"/>
    </row>
    <row r="187" spans="1:21" ht="83.25" x14ac:dyDescent="0.15">
      <c r="A187" s="12">
        <v>216</v>
      </c>
      <c r="B187" s="63">
        <v>5</v>
      </c>
      <c r="C187" s="21" t="s">
        <v>681</v>
      </c>
      <c r="D187" s="21"/>
      <c r="E187" s="12" t="s">
        <v>3</v>
      </c>
      <c r="F187" s="71"/>
      <c r="G187" s="71"/>
      <c r="H187" s="71"/>
      <c r="I187" s="71"/>
      <c r="J187" s="71"/>
      <c r="K187" s="71"/>
      <c r="L187" s="71"/>
      <c r="M187" s="71"/>
      <c r="N187" s="71"/>
      <c r="O187" s="71"/>
      <c r="P187" s="58">
        <f t="shared" si="8"/>
        <v>0</v>
      </c>
      <c r="Q187" s="18">
        <f>VLOOKUP(A187,'[1]לאחר הנחת 35%- כ.כ מלא'!$B$2:$L$5068,8,0)</f>
        <v>39.546000000000006</v>
      </c>
      <c r="R187" s="18">
        <v>0.01</v>
      </c>
      <c r="S187" s="15">
        <f t="shared" si="6"/>
        <v>39.556000000000004</v>
      </c>
      <c r="T187" s="15">
        <f t="shared" si="7"/>
        <v>0</v>
      </c>
      <c r="U187" s="14"/>
    </row>
    <row r="188" spans="1:21" ht="58.5" x14ac:dyDescent="0.15">
      <c r="A188" s="12">
        <v>217</v>
      </c>
      <c r="B188" s="63">
        <v>5</v>
      </c>
      <c r="C188" s="21" t="s">
        <v>169</v>
      </c>
      <c r="D188" s="21"/>
      <c r="E188" s="12" t="s">
        <v>3</v>
      </c>
      <c r="F188" s="71"/>
      <c r="G188" s="71"/>
      <c r="H188" s="71"/>
      <c r="I188" s="71"/>
      <c r="J188" s="71"/>
      <c r="K188" s="71"/>
      <c r="L188" s="71"/>
      <c r="M188" s="71"/>
      <c r="N188" s="71"/>
      <c r="O188" s="71"/>
      <c r="P188" s="58">
        <f t="shared" si="8"/>
        <v>0</v>
      </c>
      <c r="Q188" s="18">
        <f>VLOOKUP(A188,'[1]לאחר הנחת 35%- כ.כ מלא'!$B$2:$L$5068,8,0)</f>
        <v>303.55</v>
      </c>
      <c r="R188" s="18">
        <v>3.3</v>
      </c>
      <c r="S188" s="15">
        <f t="shared" si="6"/>
        <v>306.85000000000002</v>
      </c>
      <c r="T188" s="15">
        <f t="shared" si="7"/>
        <v>0</v>
      </c>
      <c r="U188" s="14"/>
    </row>
    <row r="189" spans="1:21" x14ac:dyDescent="0.15">
      <c r="A189" s="12">
        <v>218</v>
      </c>
      <c r="B189" s="63">
        <v>5</v>
      </c>
      <c r="C189" s="21" t="s">
        <v>170</v>
      </c>
      <c r="D189" s="21"/>
      <c r="E189" s="12" t="s">
        <v>12</v>
      </c>
      <c r="F189" s="71"/>
      <c r="G189" s="71"/>
      <c r="H189" s="71"/>
      <c r="I189" s="71"/>
      <c r="J189" s="71"/>
      <c r="K189" s="71"/>
      <c r="L189" s="71"/>
      <c r="M189" s="71"/>
      <c r="N189" s="71"/>
      <c r="O189" s="71"/>
      <c r="P189" s="58">
        <f t="shared" si="8"/>
        <v>0</v>
      </c>
      <c r="Q189" s="18">
        <f>VLOOKUP(A189,'[1]לאחר הנחת 35%- כ.כ מלא'!$B$2:$L$5068,8,0)</f>
        <v>3.4499999999999997</v>
      </c>
      <c r="R189" s="18">
        <v>0.15</v>
      </c>
      <c r="S189" s="15">
        <f t="shared" si="6"/>
        <v>3.5999999999999996</v>
      </c>
      <c r="T189" s="15">
        <f t="shared" si="7"/>
        <v>0</v>
      </c>
      <c r="U189" s="14"/>
    </row>
    <row r="190" spans="1:21" x14ac:dyDescent="0.15">
      <c r="A190" s="12">
        <v>219</v>
      </c>
      <c r="B190" s="63">
        <v>5</v>
      </c>
      <c r="C190" s="21" t="s">
        <v>171</v>
      </c>
      <c r="D190" s="21"/>
      <c r="E190" s="12" t="s">
        <v>12</v>
      </c>
      <c r="F190" s="71"/>
      <c r="G190" s="71"/>
      <c r="H190" s="71"/>
      <c r="I190" s="71"/>
      <c r="J190" s="71"/>
      <c r="K190" s="71"/>
      <c r="L190" s="71"/>
      <c r="M190" s="71"/>
      <c r="N190" s="71"/>
      <c r="O190" s="71"/>
      <c r="P190" s="58">
        <f t="shared" si="8"/>
        <v>0</v>
      </c>
      <c r="Q190" s="18">
        <f>VLOOKUP(A190,'[1]לאחר הנחת 35%- כ.כ מלא'!$B$2:$L$5068,8,0)</f>
        <v>3.9000000000000004</v>
      </c>
      <c r="R190" s="18">
        <v>0.01</v>
      </c>
      <c r="S190" s="15">
        <f t="shared" si="6"/>
        <v>3.91</v>
      </c>
      <c r="T190" s="15">
        <f t="shared" si="7"/>
        <v>0</v>
      </c>
      <c r="U190" s="14"/>
    </row>
    <row r="191" spans="1:21" ht="58.5" x14ac:dyDescent="0.15">
      <c r="A191" s="12">
        <v>220</v>
      </c>
      <c r="B191" s="63">
        <v>5</v>
      </c>
      <c r="C191" s="21" t="s">
        <v>172</v>
      </c>
      <c r="D191" s="21"/>
      <c r="E191" s="12" t="s">
        <v>3</v>
      </c>
      <c r="F191" s="71"/>
      <c r="G191" s="71"/>
      <c r="H191" s="71"/>
      <c r="I191" s="71"/>
      <c r="J191" s="71"/>
      <c r="K191" s="71"/>
      <c r="L191" s="71"/>
      <c r="M191" s="71"/>
      <c r="N191" s="71"/>
      <c r="O191" s="71"/>
      <c r="P191" s="58">
        <f t="shared" si="8"/>
        <v>0</v>
      </c>
      <c r="Q191" s="18">
        <f>VLOOKUP(A191,'[1]לאחר הנחת 35%- כ.כ מלא'!$B$2:$L$5068,8,0)</f>
        <v>334.62</v>
      </c>
      <c r="R191" s="18">
        <v>0.01</v>
      </c>
      <c r="S191" s="15">
        <f t="shared" si="6"/>
        <v>334.63</v>
      </c>
      <c r="T191" s="15">
        <f t="shared" si="7"/>
        <v>0</v>
      </c>
      <c r="U191" s="14"/>
    </row>
    <row r="192" spans="1:21" ht="58.5" x14ac:dyDescent="0.15">
      <c r="A192" s="12">
        <v>221</v>
      </c>
      <c r="B192" s="63">
        <v>5</v>
      </c>
      <c r="C192" s="21" t="s">
        <v>173</v>
      </c>
      <c r="D192" s="21"/>
      <c r="E192" s="12" t="s">
        <v>3</v>
      </c>
      <c r="F192" s="71"/>
      <c r="G192" s="71"/>
      <c r="H192" s="71"/>
      <c r="I192" s="71"/>
      <c r="J192" s="71"/>
      <c r="K192" s="71"/>
      <c r="L192" s="71"/>
      <c r="M192" s="71"/>
      <c r="N192" s="71"/>
      <c r="O192" s="71"/>
      <c r="P192" s="58">
        <f t="shared" si="8"/>
        <v>0</v>
      </c>
      <c r="Q192" s="18">
        <f>VLOOKUP(A192,'[1]לאחר הנחת 35%- כ.כ מלא'!$B$2:$L$5068,8,0)</f>
        <v>395.46</v>
      </c>
      <c r="R192" s="18">
        <v>0.01</v>
      </c>
      <c r="S192" s="15">
        <f t="shared" si="6"/>
        <v>395.46999999999997</v>
      </c>
      <c r="T192" s="15">
        <f t="shared" si="7"/>
        <v>0</v>
      </c>
      <c r="U192" s="14"/>
    </row>
    <row r="193" spans="1:21" ht="58.5" x14ac:dyDescent="0.15">
      <c r="A193" s="12">
        <v>222</v>
      </c>
      <c r="B193" s="63">
        <v>5</v>
      </c>
      <c r="C193" s="21" t="s">
        <v>174</v>
      </c>
      <c r="D193" s="21"/>
      <c r="E193" s="12" t="s">
        <v>3</v>
      </c>
      <c r="F193" s="71"/>
      <c r="G193" s="71"/>
      <c r="H193" s="71"/>
      <c r="I193" s="71"/>
      <c r="J193" s="71"/>
      <c r="K193" s="71"/>
      <c r="L193" s="71"/>
      <c r="M193" s="71"/>
      <c r="N193" s="71"/>
      <c r="O193" s="71"/>
      <c r="P193" s="58">
        <f t="shared" si="8"/>
        <v>0</v>
      </c>
      <c r="Q193" s="18">
        <f>VLOOKUP(A193,'[1]לאחר הנחת 35%- כ.כ מלא'!$B$2:$L$5068,8,0)</f>
        <v>365.04</v>
      </c>
      <c r="R193" s="18">
        <v>0.01</v>
      </c>
      <c r="S193" s="15">
        <f t="shared" si="6"/>
        <v>365.05</v>
      </c>
      <c r="T193" s="15">
        <f t="shared" si="7"/>
        <v>0</v>
      </c>
      <c r="U193" s="14"/>
    </row>
    <row r="194" spans="1:21" x14ac:dyDescent="0.15">
      <c r="A194" s="12">
        <v>223</v>
      </c>
      <c r="B194" s="63">
        <v>5</v>
      </c>
      <c r="C194" s="21" t="s">
        <v>175</v>
      </c>
      <c r="D194" s="21"/>
      <c r="E194" s="12" t="s">
        <v>12</v>
      </c>
      <c r="F194" s="71"/>
      <c r="G194" s="71"/>
      <c r="H194" s="71"/>
      <c r="I194" s="71"/>
      <c r="J194" s="71"/>
      <c r="K194" s="71"/>
      <c r="L194" s="71"/>
      <c r="M194" s="71"/>
      <c r="N194" s="71"/>
      <c r="O194" s="71"/>
      <c r="P194" s="58">
        <f t="shared" si="8"/>
        <v>0</v>
      </c>
      <c r="Q194" s="18">
        <f>VLOOKUP(A194,'[1]לאחר הנחת 35%- כ.כ מלא'!$B$2:$L$5068,8,0)</f>
        <v>7.4750000000000005</v>
      </c>
      <c r="R194" s="18">
        <v>0.01</v>
      </c>
      <c r="S194" s="15">
        <f t="shared" si="6"/>
        <v>7.4850000000000003</v>
      </c>
      <c r="T194" s="15">
        <f t="shared" si="7"/>
        <v>0</v>
      </c>
      <c r="U194" s="14"/>
    </row>
    <row r="195" spans="1:21" x14ac:dyDescent="0.15">
      <c r="A195" s="12">
        <v>224</v>
      </c>
      <c r="B195" s="63">
        <v>5</v>
      </c>
      <c r="C195" s="21" t="s">
        <v>176</v>
      </c>
      <c r="D195" s="21"/>
      <c r="E195" s="12" t="s">
        <v>12</v>
      </c>
      <c r="F195" s="71"/>
      <c r="G195" s="71"/>
      <c r="H195" s="71"/>
      <c r="I195" s="71"/>
      <c r="J195" s="71"/>
      <c r="K195" s="71"/>
      <c r="L195" s="71"/>
      <c r="M195" s="71"/>
      <c r="N195" s="71"/>
      <c r="O195" s="71"/>
      <c r="P195" s="58">
        <f t="shared" si="8"/>
        <v>0</v>
      </c>
      <c r="Q195" s="18">
        <f>VLOOKUP(A195,'[1]לאחר הנחת 35%- כ.כ מלא'!$B$2:$L$5068,8,0)</f>
        <v>14.950000000000001</v>
      </c>
      <c r="R195" s="18">
        <v>0.01</v>
      </c>
      <c r="S195" s="15">
        <f t="shared" ref="S195:S258" si="9">+R195+Q195</f>
        <v>14.96</v>
      </c>
      <c r="T195" s="15">
        <f t="shared" ref="T195:T258" si="10">S195*P195</f>
        <v>0</v>
      </c>
      <c r="U195" s="14"/>
    </row>
    <row r="196" spans="1:21" ht="69.75" x14ac:dyDescent="0.15">
      <c r="A196" s="12">
        <v>225</v>
      </c>
      <c r="B196" s="63">
        <v>5</v>
      </c>
      <c r="C196" s="21" t="s">
        <v>177</v>
      </c>
      <c r="D196" s="21"/>
      <c r="E196" s="12" t="s">
        <v>3</v>
      </c>
      <c r="F196" s="71"/>
      <c r="G196" s="71"/>
      <c r="H196" s="71"/>
      <c r="I196" s="71"/>
      <c r="J196" s="71"/>
      <c r="K196" s="71"/>
      <c r="L196" s="71"/>
      <c r="M196" s="71"/>
      <c r="N196" s="71"/>
      <c r="O196" s="71"/>
      <c r="P196" s="58">
        <f t="shared" ref="P196:P259" si="11">SUM(F196:O196)</f>
        <v>0</v>
      </c>
      <c r="Q196" s="18">
        <f>VLOOKUP(A196,'[1]לאחר הנחת 35%- כ.כ מלא'!$B$2:$L$5068,8,0)</f>
        <v>425.88000000000005</v>
      </c>
      <c r="R196" s="18">
        <v>0.01</v>
      </c>
      <c r="S196" s="15">
        <f t="shared" si="9"/>
        <v>425.89000000000004</v>
      </c>
      <c r="T196" s="15">
        <f t="shared" si="10"/>
        <v>0</v>
      </c>
      <c r="U196" s="14"/>
    </row>
    <row r="197" spans="1:21" ht="69.75" x14ac:dyDescent="0.15">
      <c r="A197" s="12">
        <v>226</v>
      </c>
      <c r="B197" s="63">
        <v>5</v>
      </c>
      <c r="C197" s="21" t="s">
        <v>178</v>
      </c>
      <c r="D197" s="21"/>
      <c r="E197" s="12" t="s">
        <v>3</v>
      </c>
      <c r="F197" s="71"/>
      <c r="G197" s="71"/>
      <c r="H197" s="71"/>
      <c r="I197" s="71"/>
      <c r="J197" s="71"/>
      <c r="K197" s="71"/>
      <c r="L197" s="71"/>
      <c r="M197" s="71"/>
      <c r="N197" s="71"/>
      <c r="O197" s="71"/>
      <c r="P197" s="58">
        <f t="shared" si="11"/>
        <v>0</v>
      </c>
      <c r="Q197" s="18">
        <f>VLOOKUP(A197,'[1]לאחר הנחת 35%- כ.כ מלא'!$B$2:$L$5068,8,0)</f>
        <v>498.88800000000003</v>
      </c>
      <c r="R197" s="18">
        <v>0.01</v>
      </c>
      <c r="S197" s="15">
        <f t="shared" si="9"/>
        <v>498.89800000000002</v>
      </c>
      <c r="T197" s="15">
        <f t="shared" si="10"/>
        <v>0</v>
      </c>
      <c r="U197" s="14"/>
    </row>
    <row r="198" spans="1:21" ht="69.75" x14ac:dyDescent="0.15">
      <c r="A198" s="12">
        <v>227</v>
      </c>
      <c r="B198" s="63">
        <v>5</v>
      </c>
      <c r="C198" s="21" t="s">
        <v>179</v>
      </c>
      <c r="D198" s="21"/>
      <c r="E198" s="12" t="s">
        <v>3</v>
      </c>
      <c r="F198" s="71"/>
      <c r="G198" s="71"/>
      <c r="H198" s="71"/>
      <c r="I198" s="71"/>
      <c r="J198" s="71"/>
      <c r="K198" s="71"/>
      <c r="L198" s="71"/>
      <c r="M198" s="71"/>
      <c r="N198" s="71"/>
      <c r="O198" s="71"/>
      <c r="P198" s="58">
        <f t="shared" si="11"/>
        <v>0</v>
      </c>
      <c r="Q198" s="18">
        <f>VLOOKUP(A198,'[1]לאחר הנחת 35%- כ.כ מלא'!$B$2:$L$5068,8,0)</f>
        <v>490.36</v>
      </c>
      <c r="R198" s="18">
        <v>0.01</v>
      </c>
      <c r="S198" s="15">
        <f t="shared" si="9"/>
        <v>490.37</v>
      </c>
      <c r="T198" s="15">
        <f t="shared" si="10"/>
        <v>0</v>
      </c>
      <c r="U198" s="14"/>
    </row>
    <row r="199" spans="1:21" ht="69.75" x14ac:dyDescent="0.15">
      <c r="A199" s="12">
        <v>228</v>
      </c>
      <c r="B199" s="63">
        <v>5</v>
      </c>
      <c r="C199" s="21" t="s">
        <v>180</v>
      </c>
      <c r="D199" s="21"/>
      <c r="E199" s="12" t="s">
        <v>3</v>
      </c>
      <c r="F199" s="71"/>
      <c r="G199" s="71"/>
      <c r="H199" s="71"/>
      <c r="I199" s="71"/>
      <c r="J199" s="71"/>
      <c r="K199" s="71"/>
      <c r="L199" s="71"/>
      <c r="M199" s="71"/>
      <c r="N199" s="71"/>
      <c r="O199" s="71"/>
      <c r="P199" s="58">
        <f t="shared" si="11"/>
        <v>0</v>
      </c>
      <c r="Q199" s="18">
        <f>VLOOKUP(A199,'[1]לאחר הנחת 35%- כ.כ מלא'!$B$2:$L$5068,8,0)</f>
        <v>433.55</v>
      </c>
      <c r="R199" s="18">
        <v>0.01</v>
      </c>
      <c r="S199" s="15">
        <f t="shared" si="9"/>
        <v>433.56</v>
      </c>
      <c r="T199" s="15">
        <f t="shared" si="10"/>
        <v>0</v>
      </c>
      <c r="U199" s="14"/>
    </row>
    <row r="200" spans="1:21" ht="69.75" x14ac:dyDescent="0.15">
      <c r="A200" s="12">
        <v>229</v>
      </c>
      <c r="B200" s="63">
        <v>5</v>
      </c>
      <c r="C200" s="21" t="s">
        <v>181</v>
      </c>
      <c r="D200" s="21"/>
      <c r="E200" s="12" t="s">
        <v>3</v>
      </c>
      <c r="F200" s="71"/>
      <c r="G200" s="71"/>
      <c r="H200" s="71"/>
      <c r="I200" s="71"/>
      <c r="J200" s="71"/>
      <c r="K200" s="71"/>
      <c r="L200" s="71"/>
      <c r="M200" s="71"/>
      <c r="N200" s="71"/>
      <c r="O200" s="71"/>
      <c r="P200" s="58">
        <f t="shared" si="11"/>
        <v>0</v>
      </c>
      <c r="Q200" s="18">
        <f>VLOOKUP(A200,'[1]לאחר הנחת 35%- כ.כ מלא'!$B$2:$L$5068,8,0)</f>
        <v>520</v>
      </c>
      <c r="R200" s="18">
        <v>0.01</v>
      </c>
      <c r="S200" s="15">
        <f t="shared" si="9"/>
        <v>520.01</v>
      </c>
      <c r="T200" s="15">
        <f t="shared" si="10"/>
        <v>0</v>
      </c>
      <c r="U200" s="14"/>
    </row>
    <row r="201" spans="1:21" ht="81" x14ac:dyDescent="0.15">
      <c r="A201" s="12">
        <v>230</v>
      </c>
      <c r="B201" s="63">
        <v>5</v>
      </c>
      <c r="C201" s="21" t="s">
        <v>182</v>
      </c>
      <c r="D201" s="21"/>
      <c r="E201" s="12" t="s">
        <v>3</v>
      </c>
      <c r="F201" s="71"/>
      <c r="G201" s="71"/>
      <c r="H201" s="71"/>
      <c r="I201" s="71"/>
      <c r="J201" s="71"/>
      <c r="K201" s="71"/>
      <c r="L201" s="71"/>
      <c r="M201" s="71"/>
      <c r="N201" s="71"/>
      <c r="O201" s="71"/>
      <c r="P201" s="58">
        <f t="shared" si="11"/>
        <v>0</v>
      </c>
      <c r="Q201" s="18">
        <f>VLOOKUP(A201,'[1]לאחר הנחת 35%- כ.כ מלא'!$B$2:$L$5068,8,0)</f>
        <v>490.36</v>
      </c>
      <c r="R201" s="18">
        <v>0.01</v>
      </c>
      <c r="S201" s="15">
        <f t="shared" si="9"/>
        <v>490.37</v>
      </c>
      <c r="T201" s="15">
        <f t="shared" si="10"/>
        <v>0</v>
      </c>
      <c r="U201" s="14"/>
    </row>
    <row r="202" spans="1:21" ht="69.75" x14ac:dyDescent="0.15">
      <c r="A202" s="12">
        <v>231</v>
      </c>
      <c r="B202" s="63">
        <v>5</v>
      </c>
      <c r="C202" s="21" t="s">
        <v>183</v>
      </c>
      <c r="D202" s="21"/>
      <c r="E202" s="12" t="s">
        <v>3</v>
      </c>
      <c r="F202" s="71"/>
      <c r="G202" s="71"/>
      <c r="H202" s="71"/>
      <c r="I202" s="71"/>
      <c r="J202" s="71"/>
      <c r="K202" s="71"/>
      <c r="L202" s="71"/>
      <c r="M202" s="71"/>
      <c r="N202" s="71"/>
      <c r="O202" s="71"/>
      <c r="P202" s="58">
        <f t="shared" si="11"/>
        <v>0</v>
      </c>
      <c r="Q202" s="18">
        <f>VLOOKUP(A202,'[1]לאחר הנחת 35%- כ.כ מלא'!$B$2:$L$5068,8,0)</f>
        <v>478.40000000000003</v>
      </c>
      <c r="R202" s="18">
        <v>0.01</v>
      </c>
      <c r="S202" s="15">
        <f t="shared" si="9"/>
        <v>478.41</v>
      </c>
      <c r="T202" s="15">
        <f t="shared" si="10"/>
        <v>0</v>
      </c>
      <c r="U202" s="14"/>
    </row>
    <row r="203" spans="1:21" ht="69.75" x14ac:dyDescent="0.15">
      <c r="A203" s="12">
        <v>232</v>
      </c>
      <c r="B203" s="63">
        <v>5</v>
      </c>
      <c r="C203" s="21" t="s">
        <v>184</v>
      </c>
      <c r="D203" s="21"/>
      <c r="E203" s="12" t="s">
        <v>3</v>
      </c>
      <c r="F203" s="71"/>
      <c r="G203" s="71"/>
      <c r="H203" s="71"/>
      <c r="I203" s="71"/>
      <c r="J203" s="71"/>
      <c r="K203" s="71"/>
      <c r="L203" s="71"/>
      <c r="M203" s="71"/>
      <c r="N203" s="71"/>
      <c r="O203" s="71"/>
      <c r="P203" s="58">
        <f t="shared" si="11"/>
        <v>0</v>
      </c>
      <c r="Q203" s="18">
        <f>VLOOKUP(A203,'[1]לאחר הנחת 35%- כ.כ מלא'!$B$2:$L$5068,8,0)</f>
        <v>538.20000000000005</v>
      </c>
      <c r="R203" s="18">
        <v>0.01</v>
      </c>
      <c r="S203" s="15">
        <f t="shared" si="9"/>
        <v>538.21</v>
      </c>
      <c r="T203" s="15">
        <f t="shared" si="10"/>
        <v>0</v>
      </c>
      <c r="U203" s="14"/>
    </row>
    <row r="204" spans="1:21" ht="69.75" x14ac:dyDescent="0.15">
      <c r="A204" s="12">
        <v>233</v>
      </c>
      <c r="B204" s="63">
        <v>5</v>
      </c>
      <c r="C204" s="21" t="s">
        <v>185</v>
      </c>
      <c r="D204" s="21"/>
      <c r="E204" s="12" t="s">
        <v>3</v>
      </c>
      <c r="F204" s="71"/>
      <c r="G204" s="71"/>
      <c r="H204" s="71"/>
      <c r="I204" s="71"/>
      <c r="J204" s="71"/>
      <c r="K204" s="71"/>
      <c r="L204" s="71"/>
      <c r="M204" s="71"/>
      <c r="N204" s="71"/>
      <c r="O204" s="71"/>
      <c r="P204" s="58">
        <f t="shared" si="11"/>
        <v>0</v>
      </c>
      <c r="Q204" s="18">
        <f>VLOOKUP(A204,'[1]לאחר הנחת 35%- כ.כ מלא'!$B$2:$L$5068,8,0)</f>
        <v>508.3</v>
      </c>
      <c r="R204" s="18">
        <v>0.01</v>
      </c>
      <c r="S204" s="15">
        <f t="shared" si="9"/>
        <v>508.31</v>
      </c>
      <c r="T204" s="15">
        <f t="shared" si="10"/>
        <v>0</v>
      </c>
      <c r="U204" s="14"/>
    </row>
    <row r="205" spans="1:21" ht="24" x14ac:dyDescent="0.15">
      <c r="A205" s="12">
        <v>234</v>
      </c>
      <c r="B205" s="63">
        <v>5</v>
      </c>
      <c r="C205" s="21" t="s">
        <v>186</v>
      </c>
      <c r="D205" s="21"/>
      <c r="E205" s="12" t="s">
        <v>12</v>
      </c>
      <c r="F205" s="71"/>
      <c r="G205" s="71"/>
      <c r="H205" s="71"/>
      <c r="I205" s="71"/>
      <c r="J205" s="71"/>
      <c r="K205" s="71"/>
      <c r="L205" s="71"/>
      <c r="M205" s="71"/>
      <c r="N205" s="71"/>
      <c r="O205" s="71"/>
      <c r="P205" s="58">
        <f t="shared" si="11"/>
        <v>0</v>
      </c>
      <c r="Q205" s="18">
        <f>VLOOKUP(A205,'[1]לאחר הנחת 35%- כ.כ מלא'!$B$2:$L$5068,8,0)</f>
        <v>7.54</v>
      </c>
      <c r="R205" s="18">
        <v>0.01</v>
      </c>
      <c r="S205" s="15">
        <f t="shared" si="9"/>
        <v>7.55</v>
      </c>
      <c r="T205" s="15">
        <f t="shared" si="10"/>
        <v>0</v>
      </c>
      <c r="U205" s="14"/>
    </row>
    <row r="206" spans="1:21" ht="24" x14ac:dyDescent="0.15">
      <c r="A206" s="12">
        <v>235</v>
      </c>
      <c r="B206" s="63">
        <v>5</v>
      </c>
      <c r="C206" s="21" t="s">
        <v>187</v>
      </c>
      <c r="D206" s="21"/>
      <c r="E206" s="12" t="s">
        <v>12</v>
      </c>
      <c r="F206" s="71"/>
      <c r="G206" s="71"/>
      <c r="H206" s="71"/>
      <c r="I206" s="71"/>
      <c r="J206" s="71"/>
      <c r="K206" s="71"/>
      <c r="L206" s="71"/>
      <c r="M206" s="71"/>
      <c r="N206" s="71"/>
      <c r="O206" s="71"/>
      <c r="P206" s="58">
        <f t="shared" si="11"/>
        <v>0</v>
      </c>
      <c r="Q206" s="18">
        <f>VLOOKUP(A206,'[1]לאחר הנחת 35%- כ.כ מלא'!$B$2:$L$5068,8,0)</f>
        <v>14.950000000000001</v>
      </c>
      <c r="R206" s="18">
        <v>0.01</v>
      </c>
      <c r="S206" s="15">
        <f t="shared" si="9"/>
        <v>14.96</v>
      </c>
      <c r="T206" s="15">
        <f t="shared" si="10"/>
        <v>0</v>
      </c>
      <c r="U206" s="14"/>
    </row>
    <row r="207" spans="1:21" x14ac:dyDescent="0.15">
      <c r="A207" s="12">
        <v>236</v>
      </c>
      <c r="B207" s="63">
        <v>5</v>
      </c>
      <c r="C207" s="21" t="s">
        <v>188</v>
      </c>
      <c r="D207" s="21"/>
      <c r="E207" s="12" t="s">
        <v>12</v>
      </c>
      <c r="F207" s="71"/>
      <c r="G207" s="71"/>
      <c r="H207" s="71"/>
      <c r="I207" s="71"/>
      <c r="J207" s="71"/>
      <c r="K207" s="71"/>
      <c r="L207" s="71"/>
      <c r="M207" s="71"/>
      <c r="N207" s="71"/>
      <c r="O207" s="71"/>
      <c r="P207" s="58">
        <f t="shared" si="11"/>
        <v>0</v>
      </c>
      <c r="Q207" s="18">
        <f>VLOOKUP(A207,'[1]לאחר הנחת 35%- כ.כ מלא'!$B$2:$L$5068,8,0)</f>
        <v>16.458000000000002</v>
      </c>
      <c r="R207" s="18">
        <v>0.01</v>
      </c>
      <c r="S207" s="15">
        <f t="shared" si="9"/>
        <v>16.468000000000004</v>
      </c>
      <c r="T207" s="15">
        <f t="shared" si="10"/>
        <v>0</v>
      </c>
      <c r="U207" s="14"/>
    </row>
    <row r="208" spans="1:21" x14ac:dyDescent="0.15">
      <c r="A208" s="12">
        <v>237</v>
      </c>
      <c r="B208" s="63">
        <v>5</v>
      </c>
      <c r="C208" s="21" t="s">
        <v>189</v>
      </c>
      <c r="D208" s="21"/>
      <c r="E208" s="12" t="s">
        <v>12</v>
      </c>
      <c r="F208" s="71"/>
      <c r="G208" s="71"/>
      <c r="H208" s="71"/>
      <c r="I208" s="71"/>
      <c r="J208" s="71"/>
      <c r="K208" s="71"/>
      <c r="L208" s="71"/>
      <c r="M208" s="71"/>
      <c r="N208" s="71"/>
      <c r="O208" s="71"/>
      <c r="P208" s="58">
        <f t="shared" si="11"/>
        <v>0</v>
      </c>
      <c r="Q208" s="18">
        <f>VLOOKUP(A208,'[1]לאחר הנחת 35%- כ.כ מלא'!$B$2:$L$5068,8,0)</f>
        <v>13.520000000000001</v>
      </c>
      <c r="R208" s="18">
        <v>0.01</v>
      </c>
      <c r="S208" s="15">
        <f t="shared" si="9"/>
        <v>13.530000000000001</v>
      </c>
      <c r="T208" s="15">
        <f t="shared" si="10"/>
        <v>0</v>
      </c>
      <c r="U208" s="14"/>
    </row>
    <row r="209" spans="1:21" x14ac:dyDescent="0.15">
      <c r="A209" s="12">
        <v>238</v>
      </c>
      <c r="B209" s="63">
        <v>5</v>
      </c>
      <c r="C209" s="21" t="s">
        <v>190</v>
      </c>
      <c r="D209" s="21"/>
      <c r="E209" s="12" t="s">
        <v>12</v>
      </c>
      <c r="F209" s="71"/>
      <c r="G209" s="71"/>
      <c r="H209" s="71"/>
      <c r="I209" s="71"/>
      <c r="J209" s="71"/>
      <c r="K209" s="71"/>
      <c r="L209" s="71"/>
      <c r="M209" s="71"/>
      <c r="N209" s="71"/>
      <c r="O209" s="71"/>
      <c r="P209" s="58">
        <f t="shared" si="11"/>
        <v>0</v>
      </c>
      <c r="Q209" s="18">
        <f>VLOOKUP(A209,'[1]לאחר הנחת 35%- כ.כ מלא'!$B$2:$L$5068,8,0)</f>
        <v>20.930000000000003</v>
      </c>
      <c r="R209" s="18">
        <v>0.01</v>
      </c>
      <c r="S209" s="15">
        <f t="shared" si="9"/>
        <v>20.940000000000005</v>
      </c>
      <c r="T209" s="15">
        <f t="shared" si="10"/>
        <v>0</v>
      </c>
      <c r="U209" s="14"/>
    </row>
    <row r="210" spans="1:21" x14ac:dyDescent="0.15">
      <c r="A210" s="12">
        <v>239</v>
      </c>
      <c r="B210" s="63">
        <v>5</v>
      </c>
      <c r="C210" s="21" t="s">
        <v>191</v>
      </c>
      <c r="D210" s="21"/>
      <c r="E210" s="12" t="s">
        <v>12</v>
      </c>
      <c r="F210" s="71"/>
      <c r="G210" s="71"/>
      <c r="H210" s="71"/>
      <c r="I210" s="71"/>
      <c r="J210" s="71"/>
      <c r="K210" s="71"/>
      <c r="L210" s="71"/>
      <c r="M210" s="71"/>
      <c r="N210" s="71"/>
      <c r="O210" s="71"/>
      <c r="P210" s="58">
        <f t="shared" si="11"/>
        <v>0</v>
      </c>
      <c r="Q210" s="18">
        <f>VLOOKUP(A210,'[1]לאחר הנחת 35%- כ.כ מלא'!$B$2:$L$5068,8,0)</f>
        <v>5.9799999999999995</v>
      </c>
      <c r="R210" s="18">
        <v>0.01</v>
      </c>
      <c r="S210" s="15">
        <f t="shared" si="9"/>
        <v>5.9899999999999993</v>
      </c>
      <c r="T210" s="15">
        <f t="shared" si="10"/>
        <v>0</v>
      </c>
      <c r="U210" s="14"/>
    </row>
    <row r="211" spans="1:21" ht="46.5" x14ac:dyDescent="0.15">
      <c r="A211" s="8">
        <v>240</v>
      </c>
      <c r="B211" s="64">
        <v>5</v>
      </c>
      <c r="C211" s="1" t="s">
        <v>254</v>
      </c>
      <c r="D211" s="1"/>
      <c r="E211" s="8" t="s">
        <v>3</v>
      </c>
      <c r="F211" s="72"/>
      <c r="G211" s="72"/>
      <c r="H211" s="72"/>
      <c r="I211" s="72"/>
      <c r="J211" s="72"/>
      <c r="K211" s="72"/>
      <c r="L211" s="72"/>
      <c r="M211" s="72"/>
      <c r="N211" s="72"/>
      <c r="O211" s="72"/>
      <c r="P211" s="58">
        <f t="shared" si="11"/>
        <v>0</v>
      </c>
      <c r="Q211" s="18">
        <f>VLOOKUP(A211,'[1]לאחר הנחת 35%- כ.כ מלא'!$B$2:$L$5068,8,0)</f>
        <v>3.3</v>
      </c>
      <c r="R211" s="7">
        <v>0.27500000000000002</v>
      </c>
      <c r="S211" s="15">
        <f t="shared" si="9"/>
        <v>3.5749999999999997</v>
      </c>
      <c r="T211" s="15">
        <f t="shared" si="10"/>
        <v>0</v>
      </c>
      <c r="U211" s="75"/>
    </row>
    <row r="212" spans="1:21" x14ac:dyDescent="0.15">
      <c r="A212" s="12">
        <v>241</v>
      </c>
      <c r="B212" s="63">
        <v>5</v>
      </c>
      <c r="C212" s="21" t="s">
        <v>111</v>
      </c>
      <c r="D212" s="21"/>
      <c r="E212" s="12" t="s">
        <v>3</v>
      </c>
      <c r="F212" s="71"/>
      <c r="G212" s="71"/>
      <c r="H212" s="71"/>
      <c r="I212" s="71"/>
      <c r="J212" s="71"/>
      <c r="K212" s="71"/>
      <c r="L212" s="71"/>
      <c r="M212" s="71"/>
      <c r="N212" s="71"/>
      <c r="O212" s="71"/>
      <c r="P212" s="58">
        <f t="shared" si="11"/>
        <v>0</v>
      </c>
      <c r="Q212" s="18">
        <f>VLOOKUP(A212,'[1]לאחר הנחת 35%- כ.כ מלא'!$B$2:$L$5068,8,0)</f>
        <v>0</v>
      </c>
      <c r="R212" s="18">
        <v>0</v>
      </c>
      <c r="S212" s="15">
        <f t="shared" si="9"/>
        <v>0</v>
      </c>
      <c r="T212" s="15">
        <f t="shared" si="10"/>
        <v>0</v>
      </c>
      <c r="U212" s="14"/>
    </row>
    <row r="213" spans="1:21" ht="46.5" x14ac:dyDescent="0.15">
      <c r="A213" s="12">
        <v>242</v>
      </c>
      <c r="B213" s="63">
        <v>5</v>
      </c>
      <c r="C213" s="21" t="s">
        <v>192</v>
      </c>
      <c r="D213" s="21"/>
      <c r="E213" s="12" t="s">
        <v>3</v>
      </c>
      <c r="F213" s="71">
        <v>150</v>
      </c>
      <c r="G213" s="71"/>
      <c r="H213" s="71"/>
      <c r="I213" s="71"/>
      <c r="J213" s="71"/>
      <c r="K213" s="71"/>
      <c r="L213" s="71"/>
      <c r="M213" s="71"/>
      <c r="N213" s="71"/>
      <c r="O213" s="71"/>
      <c r="P213" s="58">
        <f t="shared" si="11"/>
        <v>150</v>
      </c>
      <c r="Q213" s="18">
        <f>VLOOKUP(A213,'[1]לאחר הנחת 35%- כ.כ מלא'!$B$2:$L$5068,8,0)</f>
        <v>25.974562500000001</v>
      </c>
      <c r="R213" s="18">
        <v>2.85</v>
      </c>
      <c r="S213" s="15">
        <f t="shared" si="9"/>
        <v>28.824562500000003</v>
      </c>
      <c r="T213" s="15">
        <f t="shared" si="10"/>
        <v>4323.6843750000007</v>
      </c>
      <c r="U213" s="14"/>
    </row>
    <row r="214" spans="1:21" x14ac:dyDescent="0.15">
      <c r="A214" s="12">
        <v>243</v>
      </c>
      <c r="B214" s="63">
        <v>5</v>
      </c>
      <c r="C214" s="21" t="s">
        <v>193</v>
      </c>
      <c r="D214" s="21"/>
      <c r="E214" s="12" t="s">
        <v>12</v>
      </c>
      <c r="F214" s="71">
        <v>300</v>
      </c>
      <c r="G214" s="71"/>
      <c r="H214" s="71"/>
      <c r="I214" s="71"/>
      <c r="J214" s="71"/>
      <c r="K214" s="71"/>
      <c r="L214" s="71"/>
      <c r="M214" s="71"/>
      <c r="N214" s="71"/>
      <c r="O214" s="71"/>
      <c r="P214" s="58">
        <f t="shared" si="11"/>
        <v>300</v>
      </c>
      <c r="Q214" s="18">
        <f>VLOOKUP(A214,'[1]לאחר הנחת 35%- כ.כ מלא'!$B$2:$L$5068,8,0)</f>
        <v>5.2150687500000004</v>
      </c>
      <c r="R214" s="18">
        <v>0.15</v>
      </c>
      <c r="S214" s="15">
        <f t="shared" si="9"/>
        <v>5.3650687500000007</v>
      </c>
      <c r="T214" s="15">
        <f t="shared" si="10"/>
        <v>1609.5206250000001</v>
      </c>
      <c r="U214" s="14"/>
    </row>
    <row r="215" spans="1:21" ht="69.75" x14ac:dyDescent="0.15">
      <c r="A215" s="12">
        <v>244</v>
      </c>
      <c r="B215" s="63">
        <v>5</v>
      </c>
      <c r="C215" s="21" t="s">
        <v>194</v>
      </c>
      <c r="D215" s="21"/>
      <c r="E215" s="12" t="s">
        <v>17</v>
      </c>
      <c r="F215" s="71"/>
      <c r="G215" s="71"/>
      <c r="H215" s="71"/>
      <c r="I215" s="71"/>
      <c r="J215" s="71"/>
      <c r="K215" s="71"/>
      <c r="L215" s="71"/>
      <c r="M215" s="71"/>
      <c r="N215" s="71"/>
      <c r="O215" s="71"/>
      <c r="P215" s="58">
        <f t="shared" si="11"/>
        <v>0</v>
      </c>
      <c r="Q215" s="18">
        <f>VLOOKUP(A215,'[1]לאחר הנחת 35%- כ.כ מלא'!$B$2:$L$5068,8,0)</f>
        <v>8551.4</v>
      </c>
      <c r="R215" s="18">
        <v>0.01</v>
      </c>
      <c r="S215" s="15">
        <f t="shared" si="9"/>
        <v>8551.41</v>
      </c>
      <c r="T215" s="15">
        <f t="shared" si="10"/>
        <v>0</v>
      </c>
      <c r="U215" s="14"/>
    </row>
    <row r="216" spans="1:21" ht="69.75" x14ac:dyDescent="0.15">
      <c r="A216" s="12">
        <v>245</v>
      </c>
      <c r="B216" s="63">
        <v>5</v>
      </c>
      <c r="C216" s="21" t="s">
        <v>195</v>
      </c>
      <c r="D216" s="21"/>
      <c r="E216" s="12" t="s">
        <v>17</v>
      </c>
      <c r="F216" s="71"/>
      <c r="G216" s="71"/>
      <c r="H216" s="71"/>
      <c r="I216" s="71"/>
      <c r="J216" s="71"/>
      <c r="K216" s="71"/>
      <c r="L216" s="71"/>
      <c r="M216" s="71"/>
      <c r="N216" s="71"/>
      <c r="O216" s="71"/>
      <c r="P216" s="58">
        <f t="shared" si="11"/>
        <v>0</v>
      </c>
      <c r="Q216" s="18">
        <f>VLOOKUP(A216,'[1]לאחר הנחת 35%- כ.כ מלא'!$B$2:$L$5068,8,0)</f>
        <v>11466.65</v>
      </c>
      <c r="R216" s="18">
        <v>0.01</v>
      </c>
      <c r="S216" s="15">
        <f t="shared" si="9"/>
        <v>11466.66</v>
      </c>
      <c r="T216" s="15">
        <f t="shared" si="10"/>
        <v>0</v>
      </c>
      <c r="U216" s="14"/>
    </row>
    <row r="217" spans="1:21" ht="69.75" x14ac:dyDescent="0.15">
      <c r="A217" s="12">
        <v>246</v>
      </c>
      <c r="B217" s="63">
        <v>5</v>
      </c>
      <c r="C217" s="21" t="s">
        <v>196</v>
      </c>
      <c r="D217" s="21"/>
      <c r="E217" s="12" t="s">
        <v>17</v>
      </c>
      <c r="F217" s="71"/>
      <c r="G217" s="71"/>
      <c r="H217" s="71"/>
      <c r="I217" s="71"/>
      <c r="J217" s="71"/>
      <c r="K217" s="71"/>
      <c r="L217" s="71"/>
      <c r="M217" s="71"/>
      <c r="N217" s="71"/>
      <c r="O217" s="71"/>
      <c r="P217" s="58">
        <f t="shared" si="11"/>
        <v>0</v>
      </c>
      <c r="Q217" s="18">
        <f>VLOOKUP(A217,'[1]לאחר הנחת 35%- כ.כ מלא'!$B$2:$L$5068,8,0)</f>
        <v>17880.2</v>
      </c>
      <c r="R217" s="18">
        <v>0.01</v>
      </c>
      <c r="S217" s="15">
        <f t="shared" si="9"/>
        <v>17880.21</v>
      </c>
      <c r="T217" s="15">
        <f t="shared" si="10"/>
        <v>0</v>
      </c>
      <c r="U217" s="14"/>
    </row>
    <row r="218" spans="1:21" ht="58.5" x14ac:dyDescent="0.15">
      <c r="A218" s="12">
        <v>247</v>
      </c>
      <c r="B218" s="63">
        <v>5</v>
      </c>
      <c r="C218" s="21" t="s">
        <v>197</v>
      </c>
      <c r="D218" s="21"/>
      <c r="E218" s="12" t="s">
        <v>17</v>
      </c>
      <c r="F218" s="71"/>
      <c r="G218" s="71"/>
      <c r="H218" s="71"/>
      <c r="I218" s="71"/>
      <c r="J218" s="71"/>
      <c r="K218" s="71"/>
      <c r="L218" s="71"/>
      <c r="M218" s="71"/>
      <c r="N218" s="71"/>
      <c r="O218" s="71"/>
      <c r="P218" s="58">
        <f t="shared" si="11"/>
        <v>0</v>
      </c>
      <c r="Q218" s="18">
        <f>VLOOKUP(A218,'[1]לאחר הנחת 35%- כ.כ מלא'!$B$2:$L$5068,8,0)</f>
        <v>4275.7</v>
      </c>
      <c r="R218" s="18">
        <v>0.01</v>
      </c>
      <c r="S218" s="15">
        <f t="shared" si="9"/>
        <v>4275.71</v>
      </c>
      <c r="T218" s="15">
        <f t="shared" si="10"/>
        <v>0</v>
      </c>
      <c r="U218" s="14"/>
    </row>
    <row r="219" spans="1:21" ht="58.5" x14ac:dyDescent="0.15">
      <c r="A219" s="12">
        <v>248</v>
      </c>
      <c r="B219" s="63">
        <v>5</v>
      </c>
      <c r="C219" s="21" t="s">
        <v>198</v>
      </c>
      <c r="D219" s="21"/>
      <c r="E219" s="12" t="s">
        <v>17</v>
      </c>
      <c r="F219" s="71"/>
      <c r="G219" s="71"/>
      <c r="H219" s="71"/>
      <c r="I219" s="71"/>
      <c r="J219" s="71"/>
      <c r="K219" s="71"/>
      <c r="L219" s="71"/>
      <c r="M219" s="71"/>
      <c r="N219" s="71"/>
      <c r="O219" s="71"/>
      <c r="P219" s="58">
        <f t="shared" si="11"/>
        <v>0</v>
      </c>
      <c r="Q219" s="18">
        <f>VLOOKUP(A219,'[1]לאחר הנחת 35%- כ.כ מלא'!$B$2:$L$5068,8,0)</f>
        <v>5830.5</v>
      </c>
      <c r="R219" s="18">
        <v>0.01</v>
      </c>
      <c r="S219" s="15">
        <f t="shared" si="9"/>
        <v>5830.51</v>
      </c>
      <c r="T219" s="15">
        <f t="shared" si="10"/>
        <v>0</v>
      </c>
      <c r="U219" s="14"/>
    </row>
    <row r="220" spans="1:21" ht="58.5" x14ac:dyDescent="0.15">
      <c r="A220" s="12">
        <v>249</v>
      </c>
      <c r="B220" s="63">
        <v>5</v>
      </c>
      <c r="C220" s="21" t="s">
        <v>199</v>
      </c>
      <c r="D220" s="21"/>
      <c r="E220" s="12" t="s">
        <v>17</v>
      </c>
      <c r="F220" s="71"/>
      <c r="G220" s="71"/>
      <c r="H220" s="71"/>
      <c r="I220" s="71"/>
      <c r="J220" s="71"/>
      <c r="K220" s="71"/>
      <c r="L220" s="71"/>
      <c r="M220" s="71"/>
      <c r="N220" s="71"/>
      <c r="O220" s="71"/>
      <c r="P220" s="58">
        <f t="shared" si="11"/>
        <v>0</v>
      </c>
      <c r="Q220" s="18">
        <f>VLOOKUP(A220,'[1]לאחר הנחת 35%- כ.כ מלא'!$B$2:$L$5068,8,0)</f>
        <v>8162.7000000000007</v>
      </c>
      <c r="R220" s="18">
        <v>0.01</v>
      </c>
      <c r="S220" s="15">
        <f t="shared" si="9"/>
        <v>8162.7100000000009</v>
      </c>
      <c r="T220" s="15">
        <f t="shared" si="10"/>
        <v>0</v>
      </c>
      <c r="U220" s="14"/>
    </row>
    <row r="221" spans="1:21" ht="46.5" x14ac:dyDescent="0.15">
      <c r="A221" s="12">
        <v>250</v>
      </c>
      <c r="B221" s="63">
        <v>5</v>
      </c>
      <c r="C221" s="21" t="s">
        <v>200</v>
      </c>
      <c r="D221" s="21"/>
      <c r="E221" s="12" t="s">
        <v>12</v>
      </c>
      <c r="F221" s="71"/>
      <c r="G221" s="71"/>
      <c r="H221" s="71"/>
      <c r="I221" s="71"/>
      <c r="J221" s="71"/>
      <c r="K221" s="71"/>
      <c r="L221" s="71"/>
      <c r="M221" s="71"/>
      <c r="N221" s="71"/>
      <c r="O221" s="71"/>
      <c r="P221" s="58">
        <f t="shared" si="11"/>
        <v>0</v>
      </c>
      <c r="Q221" s="18">
        <f>VLOOKUP(A221,'[1]לאחר הנחת 35%- כ.כ מלא'!$B$2:$L$5068,8,0)</f>
        <v>2.7787500000000005</v>
      </c>
      <c r="R221" s="18">
        <v>0.01</v>
      </c>
      <c r="S221" s="15">
        <f t="shared" si="9"/>
        <v>2.7887500000000003</v>
      </c>
      <c r="T221" s="15">
        <f t="shared" si="10"/>
        <v>0</v>
      </c>
      <c r="U221" s="14"/>
    </row>
    <row r="222" spans="1:21" x14ac:dyDescent="0.15">
      <c r="A222" s="8">
        <v>251</v>
      </c>
      <c r="B222" s="64">
        <v>5</v>
      </c>
      <c r="C222" s="1" t="s">
        <v>255</v>
      </c>
      <c r="D222" s="1"/>
      <c r="E222" s="8" t="s">
        <v>3</v>
      </c>
      <c r="F222" s="72"/>
      <c r="G222" s="72"/>
      <c r="H222" s="72"/>
      <c r="I222" s="72"/>
      <c r="J222" s="72"/>
      <c r="K222" s="72"/>
      <c r="L222" s="72"/>
      <c r="M222" s="72"/>
      <c r="N222" s="72"/>
      <c r="O222" s="72"/>
      <c r="P222" s="58">
        <f t="shared" si="11"/>
        <v>0</v>
      </c>
      <c r="Q222" s="18">
        <f>VLOOKUP(A222,'[1]לאחר הנחת 35%- כ.כ מלא'!$B$2:$L$5068,8,0)</f>
        <v>12.833333333333332</v>
      </c>
      <c r="R222" s="7">
        <v>0.27500000000000002</v>
      </c>
      <c r="S222" s="15">
        <f t="shared" si="9"/>
        <v>13.108333333333333</v>
      </c>
      <c r="T222" s="15">
        <f t="shared" si="10"/>
        <v>0</v>
      </c>
      <c r="U222" s="75"/>
    </row>
    <row r="223" spans="1:21" ht="58.5" x14ac:dyDescent="0.15">
      <c r="A223" s="8">
        <v>262</v>
      </c>
      <c r="B223" s="64">
        <v>6</v>
      </c>
      <c r="C223" s="1" t="s">
        <v>256</v>
      </c>
      <c r="D223" s="8"/>
      <c r="E223" s="8" t="s">
        <v>3</v>
      </c>
      <c r="F223" s="72"/>
      <c r="G223" s="72"/>
      <c r="H223" s="72"/>
      <c r="I223" s="72"/>
      <c r="J223" s="72"/>
      <c r="K223" s="72"/>
      <c r="L223" s="72"/>
      <c r="M223" s="72"/>
      <c r="N223" s="72"/>
      <c r="O223" s="72"/>
      <c r="P223" s="58">
        <f t="shared" si="11"/>
        <v>0</v>
      </c>
      <c r="Q223" s="18">
        <f>VLOOKUP(A223,'[1]לאחר הנחת 35%- כ.כ מלא'!$B$2:$L$5068,8,0)</f>
        <v>497.2</v>
      </c>
      <c r="R223" s="7">
        <v>350.34999999999997</v>
      </c>
      <c r="S223" s="15">
        <f t="shared" si="9"/>
        <v>847.55</v>
      </c>
      <c r="T223" s="15">
        <f t="shared" si="10"/>
        <v>0</v>
      </c>
      <c r="U223" s="75"/>
    </row>
    <row r="224" spans="1:21" ht="46.5" x14ac:dyDescent="0.15">
      <c r="A224" s="8">
        <v>263</v>
      </c>
      <c r="B224" s="64">
        <v>6</v>
      </c>
      <c r="C224" s="1" t="s">
        <v>257</v>
      </c>
      <c r="D224" s="8"/>
      <c r="E224" s="8" t="s">
        <v>3</v>
      </c>
      <c r="F224" s="72"/>
      <c r="G224" s="72"/>
      <c r="H224" s="72"/>
      <c r="I224" s="72"/>
      <c r="J224" s="72"/>
      <c r="K224" s="72"/>
      <c r="L224" s="72"/>
      <c r="M224" s="72"/>
      <c r="N224" s="72"/>
      <c r="O224" s="72"/>
      <c r="P224" s="58">
        <f t="shared" si="11"/>
        <v>0</v>
      </c>
      <c r="Q224" s="18">
        <f>VLOOKUP(A224,'[1]לאחר הנחת 35%- כ.כ מלא'!$B$2:$L$5068,8,0)</f>
        <v>799.69999999999993</v>
      </c>
      <c r="R224" s="7">
        <v>640.75</v>
      </c>
      <c r="S224" s="15">
        <f t="shared" si="9"/>
        <v>1440.4499999999998</v>
      </c>
      <c r="T224" s="15">
        <f t="shared" si="10"/>
        <v>0</v>
      </c>
      <c r="U224" s="75"/>
    </row>
    <row r="225" spans="1:21" ht="24" x14ac:dyDescent="0.15">
      <c r="A225" s="8">
        <v>265</v>
      </c>
      <c r="B225" s="64">
        <v>6</v>
      </c>
      <c r="C225" s="1" t="s">
        <v>258</v>
      </c>
      <c r="D225" s="8"/>
      <c r="E225" s="8" t="s">
        <v>3</v>
      </c>
      <c r="F225" s="72"/>
      <c r="G225" s="72"/>
      <c r="H225" s="72"/>
      <c r="I225" s="72"/>
      <c r="J225" s="72"/>
      <c r="K225" s="72"/>
      <c r="L225" s="72"/>
      <c r="M225" s="72"/>
      <c r="N225" s="72"/>
      <c r="O225" s="72"/>
      <c r="P225" s="58">
        <f t="shared" si="11"/>
        <v>0</v>
      </c>
      <c r="Q225" s="18">
        <f>VLOOKUP(A225,'[1]לאחר הנחת 35%- כ.כ מלא'!$B$2:$L$5068,8,0)</f>
        <v>713.9</v>
      </c>
      <c r="R225" s="7">
        <v>1320</v>
      </c>
      <c r="S225" s="15">
        <f t="shared" si="9"/>
        <v>2033.9</v>
      </c>
      <c r="T225" s="15">
        <f t="shared" si="10"/>
        <v>0</v>
      </c>
      <c r="U225" s="75"/>
    </row>
    <row r="226" spans="1:21" ht="46.5" x14ac:dyDescent="0.15">
      <c r="A226" s="8">
        <v>266</v>
      </c>
      <c r="B226" s="64">
        <v>6</v>
      </c>
      <c r="C226" s="1" t="s">
        <v>259</v>
      </c>
      <c r="D226" s="72">
        <v>0</v>
      </c>
      <c r="E226" s="8" t="s">
        <v>3</v>
      </c>
      <c r="F226" s="72"/>
      <c r="G226" s="72"/>
      <c r="H226" s="72"/>
      <c r="I226" s="72"/>
      <c r="J226" s="72"/>
      <c r="K226" s="72"/>
      <c r="L226" s="72"/>
      <c r="M226" s="72"/>
      <c r="N226" s="72"/>
      <c r="O226" s="72"/>
      <c r="P226" s="58">
        <f t="shared" si="11"/>
        <v>0</v>
      </c>
      <c r="Q226" s="18">
        <f>VLOOKUP(A226,'[1]לאחר הנחת 35%- כ.כ מלא'!$B$2:$L$5068,8,0)</f>
        <v>1152.8</v>
      </c>
      <c r="R226" s="7">
        <v>1595</v>
      </c>
      <c r="S226" s="15">
        <f t="shared" si="9"/>
        <v>2747.8</v>
      </c>
      <c r="T226" s="15">
        <f t="shared" si="10"/>
        <v>0</v>
      </c>
      <c r="U226" s="75"/>
    </row>
    <row r="227" spans="1:21" ht="35.25" x14ac:dyDescent="0.15">
      <c r="A227" s="8">
        <v>267</v>
      </c>
      <c r="B227" s="64">
        <v>6</v>
      </c>
      <c r="C227" s="1" t="s">
        <v>260</v>
      </c>
      <c r="D227" s="72">
        <v>0</v>
      </c>
      <c r="E227" s="8" t="s">
        <v>3</v>
      </c>
      <c r="F227" s="72"/>
      <c r="G227" s="72"/>
      <c r="H227" s="72"/>
      <c r="I227" s="72"/>
      <c r="J227" s="72"/>
      <c r="K227" s="72"/>
      <c r="L227" s="72"/>
      <c r="M227" s="72"/>
      <c r="N227" s="72"/>
      <c r="O227" s="72"/>
      <c r="P227" s="58">
        <f t="shared" si="11"/>
        <v>0</v>
      </c>
      <c r="Q227" s="18">
        <f>VLOOKUP(A227,'[1]לאחר הנחת 35%- כ.כ מלא'!$B$2:$L$5068,8,0)</f>
        <v>1922.8</v>
      </c>
      <c r="R227" s="7">
        <v>1760</v>
      </c>
      <c r="S227" s="15">
        <f t="shared" si="9"/>
        <v>3682.8</v>
      </c>
      <c r="T227" s="15">
        <f t="shared" si="10"/>
        <v>0</v>
      </c>
      <c r="U227" s="75"/>
    </row>
    <row r="228" spans="1:21" ht="24" x14ac:dyDescent="0.15">
      <c r="A228" s="8">
        <v>268</v>
      </c>
      <c r="B228" s="64">
        <v>6</v>
      </c>
      <c r="C228" s="1" t="s">
        <v>261</v>
      </c>
      <c r="D228" s="8"/>
      <c r="E228" s="8" t="s">
        <v>12</v>
      </c>
      <c r="F228" s="72"/>
      <c r="G228" s="72"/>
      <c r="H228" s="72"/>
      <c r="I228" s="72"/>
      <c r="J228" s="72"/>
      <c r="K228" s="72"/>
      <c r="L228" s="72"/>
      <c r="M228" s="72"/>
      <c r="N228" s="72"/>
      <c r="O228" s="72"/>
      <c r="P228" s="58">
        <f t="shared" si="11"/>
        <v>0</v>
      </c>
      <c r="Q228" s="18">
        <f>VLOOKUP(A228,'[1]לאחר הנחת 35%- כ.כ מלא'!$B$2:$L$5068,8,0)</f>
        <v>2.2000000000000002</v>
      </c>
      <c r="R228" s="7">
        <v>3.3</v>
      </c>
      <c r="S228" s="15">
        <f t="shared" si="9"/>
        <v>5.5</v>
      </c>
      <c r="T228" s="15">
        <f t="shared" si="10"/>
        <v>0</v>
      </c>
      <c r="U228" s="75"/>
    </row>
    <row r="229" spans="1:21" x14ac:dyDescent="0.15">
      <c r="A229" s="8">
        <v>269</v>
      </c>
      <c r="B229" s="64">
        <v>6</v>
      </c>
      <c r="C229" s="1" t="s">
        <v>262</v>
      </c>
      <c r="D229" s="8"/>
      <c r="E229" s="8" t="s">
        <v>3</v>
      </c>
      <c r="F229" s="72"/>
      <c r="G229" s="72"/>
      <c r="H229" s="72"/>
      <c r="I229" s="72"/>
      <c r="J229" s="72"/>
      <c r="K229" s="72"/>
      <c r="L229" s="72"/>
      <c r="M229" s="72"/>
      <c r="N229" s="72"/>
      <c r="O229" s="72"/>
      <c r="P229" s="58">
        <f t="shared" si="11"/>
        <v>0</v>
      </c>
      <c r="Q229" s="18">
        <f>VLOOKUP(A229,'[1]לאחר הנחת 35%- כ.כ מלא'!$B$2:$L$5068,8,0)</f>
        <v>2.75</v>
      </c>
      <c r="R229" s="7">
        <v>3.3</v>
      </c>
      <c r="S229" s="15">
        <f t="shared" si="9"/>
        <v>6.05</v>
      </c>
      <c r="T229" s="15">
        <f t="shared" si="10"/>
        <v>0</v>
      </c>
      <c r="U229" s="75"/>
    </row>
    <row r="230" spans="1:21" ht="24" x14ac:dyDescent="0.15">
      <c r="A230" s="8">
        <v>270</v>
      </c>
      <c r="B230" s="64">
        <v>6</v>
      </c>
      <c r="C230" s="1" t="s">
        <v>263</v>
      </c>
      <c r="D230" s="8"/>
      <c r="E230" s="8" t="s">
        <v>17</v>
      </c>
      <c r="F230" s="72"/>
      <c r="G230" s="72"/>
      <c r="H230" s="72"/>
      <c r="I230" s="72"/>
      <c r="J230" s="72"/>
      <c r="K230" s="72"/>
      <c r="L230" s="72"/>
      <c r="M230" s="72"/>
      <c r="N230" s="72"/>
      <c r="O230" s="72"/>
      <c r="P230" s="58">
        <f t="shared" si="11"/>
        <v>0</v>
      </c>
      <c r="Q230" s="18">
        <f>VLOOKUP(A230,'[1]לאחר הנחת 35%- כ.כ מלא'!$B$2:$L$5068,8,0)</f>
        <v>5.5</v>
      </c>
      <c r="R230" s="7">
        <v>24.75</v>
      </c>
      <c r="S230" s="15">
        <f t="shared" si="9"/>
        <v>30.25</v>
      </c>
      <c r="T230" s="15">
        <f t="shared" si="10"/>
        <v>0</v>
      </c>
      <c r="U230" s="75"/>
    </row>
    <row r="231" spans="1:21" ht="69.75" x14ac:dyDescent="0.15">
      <c r="A231" s="8">
        <v>271</v>
      </c>
      <c r="B231" s="64">
        <v>6</v>
      </c>
      <c r="C231" s="1" t="s">
        <v>264</v>
      </c>
      <c r="D231" s="8"/>
      <c r="E231" s="8" t="s">
        <v>12</v>
      </c>
      <c r="F231" s="72"/>
      <c r="G231" s="72"/>
      <c r="H231" s="72"/>
      <c r="I231" s="72"/>
      <c r="J231" s="72"/>
      <c r="K231" s="72"/>
      <c r="L231" s="72"/>
      <c r="M231" s="72"/>
      <c r="N231" s="72"/>
      <c r="O231" s="72"/>
      <c r="P231" s="58">
        <f t="shared" si="11"/>
        <v>0</v>
      </c>
      <c r="Q231" s="18">
        <f>VLOOKUP(A231,'[1]לאחר הנחת 35%- כ.כ מלא'!$B$2:$L$5068,8,0)</f>
        <v>40.699999999999996</v>
      </c>
      <c r="R231" s="7">
        <v>48.4</v>
      </c>
      <c r="S231" s="15">
        <f t="shared" si="9"/>
        <v>89.1</v>
      </c>
      <c r="T231" s="15">
        <f t="shared" si="10"/>
        <v>0</v>
      </c>
      <c r="U231" s="75"/>
    </row>
    <row r="232" spans="1:21" ht="58.5" x14ac:dyDescent="0.15">
      <c r="A232" s="12">
        <v>272</v>
      </c>
      <c r="B232" s="63">
        <v>6</v>
      </c>
      <c r="C232" s="21" t="s">
        <v>11</v>
      </c>
      <c r="D232" s="8"/>
      <c r="E232" s="12" t="s">
        <v>12</v>
      </c>
      <c r="F232" s="71"/>
      <c r="G232" s="71"/>
      <c r="H232" s="71"/>
      <c r="I232" s="71"/>
      <c r="J232" s="71"/>
      <c r="K232" s="71"/>
      <c r="L232" s="71"/>
      <c r="M232" s="71"/>
      <c r="N232" s="71"/>
      <c r="O232" s="71"/>
      <c r="P232" s="58">
        <f t="shared" si="11"/>
        <v>0</v>
      </c>
      <c r="Q232" s="18">
        <f>VLOOKUP(A232,'[1]לאחר הנחת 35%- כ.כ מלא'!$B$2:$L$5068,8,0)</f>
        <v>30</v>
      </c>
      <c r="R232" s="14">
        <v>77</v>
      </c>
      <c r="S232" s="15">
        <f t="shared" si="9"/>
        <v>107</v>
      </c>
      <c r="T232" s="15">
        <f t="shared" si="10"/>
        <v>0</v>
      </c>
      <c r="U232" s="14"/>
    </row>
    <row r="233" spans="1:21" ht="69.75" x14ac:dyDescent="0.15">
      <c r="A233" s="12">
        <v>273</v>
      </c>
      <c r="B233" s="63">
        <v>6</v>
      </c>
      <c r="C233" s="21" t="s">
        <v>13</v>
      </c>
      <c r="D233" s="8"/>
      <c r="E233" s="12" t="s">
        <v>12</v>
      </c>
      <c r="F233" s="71"/>
      <c r="G233" s="71"/>
      <c r="H233" s="71"/>
      <c r="I233" s="71"/>
      <c r="J233" s="71"/>
      <c r="K233" s="71"/>
      <c r="L233" s="71"/>
      <c r="M233" s="71"/>
      <c r="N233" s="71"/>
      <c r="O233" s="71"/>
      <c r="P233" s="58">
        <f t="shared" si="11"/>
        <v>0</v>
      </c>
      <c r="Q233" s="18">
        <f>VLOOKUP(A233,'[1]לאחר הנחת 35%- כ.כ מלא'!$B$2:$L$5068,8,0)</f>
        <v>30</v>
      </c>
      <c r="R233" s="14">
        <v>90</v>
      </c>
      <c r="S233" s="15">
        <f t="shared" si="9"/>
        <v>120</v>
      </c>
      <c r="T233" s="15">
        <f t="shared" si="10"/>
        <v>0</v>
      </c>
      <c r="U233" s="14"/>
    </row>
    <row r="234" spans="1:21" ht="46.5" x14ac:dyDescent="0.15">
      <c r="A234" s="8">
        <v>274</v>
      </c>
      <c r="B234" s="64">
        <v>6</v>
      </c>
      <c r="C234" s="1" t="s">
        <v>265</v>
      </c>
      <c r="D234" s="8"/>
      <c r="E234" s="8" t="s">
        <v>12</v>
      </c>
      <c r="F234" s="72"/>
      <c r="G234" s="72"/>
      <c r="H234" s="72"/>
      <c r="I234" s="72"/>
      <c r="J234" s="72"/>
      <c r="K234" s="72"/>
      <c r="L234" s="72"/>
      <c r="M234" s="72"/>
      <c r="N234" s="72"/>
      <c r="O234" s="72"/>
      <c r="P234" s="58">
        <f t="shared" si="11"/>
        <v>0</v>
      </c>
      <c r="Q234" s="18">
        <f>VLOOKUP(A234,'[1]לאחר הנחת 35%- כ.כ מלא'!$B$2:$L$5068,8,0)</f>
        <v>16.5</v>
      </c>
      <c r="R234" s="7">
        <v>19.25</v>
      </c>
      <c r="S234" s="15">
        <f t="shared" si="9"/>
        <v>35.75</v>
      </c>
      <c r="T234" s="15">
        <f t="shared" si="10"/>
        <v>0</v>
      </c>
      <c r="U234" s="75"/>
    </row>
    <row r="235" spans="1:21" ht="46.5" x14ac:dyDescent="0.15">
      <c r="A235" s="8">
        <v>275</v>
      </c>
      <c r="B235" s="64">
        <v>6</v>
      </c>
      <c r="C235" s="1" t="s">
        <v>266</v>
      </c>
      <c r="D235" s="8"/>
      <c r="E235" s="8" t="s">
        <v>12</v>
      </c>
      <c r="F235" s="72"/>
      <c r="G235" s="72"/>
      <c r="H235" s="72"/>
      <c r="I235" s="72"/>
      <c r="J235" s="72"/>
      <c r="K235" s="72"/>
      <c r="L235" s="72"/>
      <c r="M235" s="72"/>
      <c r="N235" s="72"/>
      <c r="O235" s="72"/>
      <c r="P235" s="58">
        <f t="shared" si="11"/>
        <v>0</v>
      </c>
      <c r="Q235" s="18">
        <f>VLOOKUP(A235,'[1]לאחר הנחת 35%- כ.כ מלא'!$B$2:$L$5068,8,0)</f>
        <v>22</v>
      </c>
      <c r="R235" s="7">
        <v>24.75</v>
      </c>
      <c r="S235" s="15">
        <f t="shared" si="9"/>
        <v>46.75</v>
      </c>
      <c r="T235" s="15">
        <f t="shared" si="10"/>
        <v>0</v>
      </c>
      <c r="U235" s="75"/>
    </row>
    <row r="236" spans="1:21" ht="46.5" x14ac:dyDescent="0.15">
      <c r="A236" s="8">
        <v>276</v>
      </c>
      <c r="B236" s="64">
        <v>6</v>
      </c>
      <c r="C236" s="1" t="s">
        <v>267</v>
      </c>
      <c r="D236" s="8"/>
      <c r="E236" s="8" t="s">
        <v>12</v>
      </c>
      <c r="F236" s="72"/>
      <c r="G236" s="72"/>
      <c r="H236" s="72"/>
      <c r="I236" s="72"/>
      <c r="J236" s="72"/>
      <c r="K236" s="72"/>
      <c r="L236" s="72"/>
      <c r="M236" s="72"/>
      <c r="N236" s="72"/>
      <c r="O236" s="72"/>
      <c r="P236" s="58">
        <f t="shared" si="11"/>
        <v>0</v>
      </c>
      <c r="Q236" s="18">
        <f>VLOOKUP(A236,'[1]לאחר הנחת 35%- כ.כ מלא'!$B$2:$L$5068,8,0)</f>
        <v>31.9</v>
      </c>
      <c r="R236" s="7">
        <v>27.5</v>
      </c>
      <c r="S236" s="15">
        <f t="shared" si="9"/>
        <v>59.4</v>
      </c>
      <c r="T236" s="15">
        <f t="shared" si="10"/>
        <v>0</v>
      </c>
      <c r="U236" s="75"/>
    </row>
    <row r="237" spans="1:21" ht="46.5" x14ac:dyDescent="0.15">
      <c r="A237" s="8">
        <v>277</v>
      </c>
      <c r="B237" s="64">
        <v>6</v>
      </c>
      <c r="C237" s="1" t="s">
        <v>268</v>
      </c>
      <c r="D237" s="8"/>
      <c r="E237" s="8" t="s">
        <v>269</v>
      </c>
      <c r="F237" s="72"/>
      <c r="G237" s="72"/>
      <c r="H237" s="72"/>
      <c r="I237" s="72"/>
      <c r="J237" s="72"/>
      <c r="K237" s="72"/>
      <c r="L237" s="72"/>
      <c r="M237" s="72"/>
      <c r="N237" s="72"/>
      <c r="O237" s="72"/>
      <c r="P237" s="58">
        <f t="shared" si="11"/>
        <v>0</v>
      </c>
      <c r="Q237" s="18">
        <f>VLOOKUP(A237,'[1]לאחר הנחת 35%- כ.כ מלא'!$B$2:$L$5068,8,0)</f>
        <v>180.4</v>
      </c>
      <c r="R237" s="7">
        <v>132.55000000000001</v>
      </c>
      <c r="S237" s="15">
        <f t="shared" si="9"/>
        <v>312.95000000000005</v>
      </c>
      <c r="T237" s="15">
        <f t="shared" si="10"/>
        <v>0</v>
      </c>
      <c r="U237" s="75"/>
    </row>
    <row r="238" spans="1:21" x14ac:dyDescent="0.15">
      <c r="A238" s="8">
        <v>278</v>
      </c>
      <c r="B238" s="64">
        <v>6</v>
      </c>
      <c r="C238" s="1" t="s">
        <v>270</v>
      </c>
      <c r="D238" s="8"/>
      <c r="E238" s="8" t="s">
        <v>269</v>
      </c>
      <c r="F238" s="72"/>
      <c r="G238" s="72"/>
      <c r="H238" s="72"/>
      <c r="I238" s="72"/>
      <c r="J238" s="72"/>
      <c r="K238" s="72"/>
      <c r="L238" s="72"/>
      <c r="M238" s="72"/>
      <c r="N238" s="72"/>
      <c r="O238" s="72"/>
      <c r="P238" s="58">
        <f t="shared" si="11"/>
        <v>0</v>
      </c>
      <c r="Q238" s="18">
        <f>VLOOKUP(A238,'[1]לאחר הנחת 35%- כ.כ מלא'!$B$2:$L$5068,8,0)</f>
        <v>66</v>
      </c>
      <c r="R238" s="7">
        <v>82.5</v>
      </c>
      <c r="S238" s="15">
        <f t="shared" si="9"/>
        <v>148.5</v>
      </c>
      <c r="T238" s="15">
        <f t="shared" si="10"/>
        <v>0</v>
      </c>
      <c r="U238" s="75"/>
    </row>
    <row r="239" spans="1:21" ht="46.5" x14ac:dyDescent="0.15">
      <c r="A239" s="12">
        <v>280</v>
      </c>
      <c r="B239" s="63">
        <v>6</v>
      </c>
      <c r="C239" s="21" t="s">
        <v>14</v>
      </c>
      <c r="D239" s="8"/>
      <c r="E239" s="12" t="s">
        <v>12</v>
      </c>
      <c r="F239" s="71"/>
      <c r="G239" s="71"/>
      <c r="H239" s="71"/>
      <c r="I239" s="71"/>
      <c r="J239" s="71"/>
      <c r="K239" s="71"/>
      <c r="L239" s="71"/>
      <c r="M239" s="71"/>
      <c r="N239" s="71"/>
      <c r="O239" s="71"/>
      <c r="P239" s="58">
        <f t="shared" si="11"/>
        <v>0</v>
      </c>
      <c r="Q239" s="18">
        <f>VLOOKUP(A239,'[1]לאחר הנחת 35%- כ.כ מלא'!$B$2:$L$5068,8,0)</f>
        <v>16</v>
      </c>
      <c r="R239" s="14">
        <v>3.5</v>
      </c>
      <c r="S239" s="15">
        <f t="shared" si="9"/>
        <v>19.5</v>
      </c>
      <c r="T239" s="15">
        <f t="shared" si="10"/>
        <v>0</v>
      </c>
      <c r="U239" s="14"/>
    </row>
    <row r="240" spans="1:21" ht="46.5" x14ac:dyDescent="0.15">
      <c r="A240" s="8">
        <v>281</v>
      </c>
      <c r="B240" s="64">
        <v>6</v>
      </c>
      <c r="C240" s="1" t="s">
        <v>271</v>
      </c>
      <c r="D240" s="8"/>
      <c r="E240" s="8" t="s">
        <v>12</v>
      </c>
      <c r="F240" s="72"/>
      <c r="G240" s="72"/>
      <c r="H240" s="72"/>
      <c r="I240" s="72"/>
      <c r="J240" s="72"/>
      <c r="K240" s="72"/>
      <c r="L240" s="72"/>
      <c r="M240" s="72"/>
      <c r="N240" s="72"/>
      <c r="O240" s="72"/>
      <c r="P240" s="58">
        <f t="shared" si="11"/>
        <v>0</v>
      </c>
      <c r="Q240" s="18">
        <f>VLOOKUP(A240,'[1]לאחר הנחת 35%- כ.כ מלא'!$B$2:$L$5068,8,0)</f>
        <v>41.25</v>
      </c>
      <c r="R240" s="7">
        <v>35.75</v>
      </c>
      <c r="S240" s="15">
        <f t="shared" si="9"/>
        <v>77</v>
      </c>
      <c r="T240" s="15">
        <f t="shared" si="10"/>
        <v>0</v>
      </c>
      <c r="U240" s="75"/>
    </row>
    <row r="241" spans="1:21" ht="46.5" x14ac:dyDescent="0.15">
      <c r="A241" s="8">
        <v>282</v>
      </c>
      <c r="B241" s="64">
        <v>6</v>
      </c>
      <c r="C241" s="1" t="s">
        <v>272</v>
      </c>
      <c r="D241" s="8"/>
      <c r="E241" s="8" t="s">
        <v>12</v>
      </c>
      <c r="F241" s="72"/>
      <c r="G241" s="72"/>
      <c r="H241" s="72"/>
      <c r="I241" s="72"/>
      <c r="J241" s="72"/>
      <c r="K241" s="72"/>
      <c r="L241" s="72"/>
      <c r="M241" s="72"/>
      <c r="N241" s="72"/>
      <c r="O241" s="72"/>
      <c r="P241" s="58">
        <f t="shared" si="11"/>
        <v>0</v>
      </c>
      <c r="Q241" s="18">
        <f>VLOOKUP(A241,'[1]לאחר הנחת 35%- כ.כ מלא'!$B$2:$L$5068,8,0)</f>
        <v>40.699999999999996</v>
      </c>
      <c r="R241" s="7">
        <v>27.5</v>
      </c>
      <c r="S241" s="15">
        <f t="shared" si="9"/>
        <v>68.199999999999989</v>
      </c>
      <c r="T241" s="15">
        <f t="shared" si="10"/>
        <v>0</v>
      </c>
      <c r="U241" s="75"/>
    </row>
    <row r="242" spans="1:21" ht="46.5" x14ac:dyDescent="0.15">
      <c r="A242" s="12">
        <v>283</v>
      </c>
      <c r="B242" s="63">
        <v>6</v>
      </c>
      <c r="C242" s="21" t="s">
        <v>15</v>
      </c>
      <c r="D242" s="8"/>
      <c r="E242" s="12" t="s">
        <v>12</v>
      </c>
      <c r="F242" s="71"/>
      <c r="G242" s="71"/>
      <c r="H242" s="71"/>
      <c r="I242" s="71"/>
      <c r="J242" s="71"/>
      <c r="K242" s="71"/>
      <c r="L242" s="71"/>
      <c r="M242" s="71"/>
      <c r="N242" s="71"/>
      <c r="O242" s="71"/>
      <c r="P242" s="58">
        <f t="shared" si="11"/>
        <v>0</v>
      </c>
      <c r="Q242" s="18">
        <f>VLOOKUP(A242,'[1]לאחר הנחת 35%- כ.כ מלא'!$B$2:$L$5068,8,0)</f>
        <v>17</v>
      </c>
      <c r="R242" s="14">
        <v>3</v>
      </c>
      <c r="S242" s="15">
        <f t="shared" si="9"/>
        <v>20</v>
      </c>
      <c r="T242" s="15">
        <f t="shared" si="10"/>
        <v>0</v>
      </c>
      <c r="U242" s="14"/>
    </row>
    <row r="243" spans="1:21" ht="46.5" x14ac:dyDescent="0.15">
      <c r="A243" s="8">
        <v>284</v>
      </c>
      <c r="B243" s="64">
        <v>6</v>
      </c>
      <c r="C243" s="1" t="s">
        <v>273</v>
      </c>
      <c r="D243" s="8"/>
      <c r="E243" s="8" t="s">
        <v>12</v>
      </c>
      <c r="F243" s="72"/>
      <c r="G243" s="72"/>
      <c r="H243" s="72"/>
      <c r="I243" s="72"/>
      <c r="J243" s="72"/>
      <c r="K243" s="72"/>
      <c r="L243" s="72"/>
      <c r="M243" s="72"/>
      <c r="N243" s="72"/>
      <c r="O243" s="72"/>
      <c r="P243" s="58">
        <f t="shared" si="11"/>
        <v>0</v>
      </c>
      <c r="Q243" s="18">
        <f>VLOOKUP(A243,'[1]לאחר הנחת 35%- כ.כ מלא'!$B$2:$L$5068,8,0)</f>
        <v>6.6</v>
      </c>
      <c r="R243" s="7">
        <v>19.25</v>
      </c>
      <c r="S243" s="15">
        <f t="shared" si="9"/>
        <v>25.85</v>
      </c>
      <c r="T243" s="15">
        <f t="shared" si="10"/>
        <v>0</v>
      </c>
      <c r="U243" s="75"/>
    </row>
    <row r="244" spans="1:21" ht="24" x14ac:dyDescent="0.15">
      <c r="A244" s="8">
        <v>285</v>
      </c>
      <c r="B244" s="64">
        <v>6</v>
      </c>
      <c r="C244" s="1" t="s">
        <v>274</v>
      </c>
      <c r="D244" s="8"/>
      <c r="E244" s="8" t="s">
        <v>3</v>
      </c>
      <c r="F244" s="72"/>
      <c r="G244" s="72"/>
      <c r="H244" s="72"/>
      <c r="I244" s="72"/>
      <c r="J244" s="72"/>
      <c r="K244" s="72"/>
      <c r="L244" s="72"/>
      <c r="M244" s="72"/>
      <c r="N244" s="72"/>
      <c r="O244" s="72"/>
      <c r="P244" s="58">
        <f t="shared" si="11"/>
        <v>0</v>
      </c>
      <c r="Q244" s="18">
        <f>VLOOKUP(A244,'[1]לאחר הנחת 35%- כ.כ מלא'!$B$2:$L$5068,8,0)</f>
        <v>23.099999999999998</v>
      </c>
      <c r="R244" s="7">
        <v>4.95</v>
      </c>
      <c r="S244" s="15">
        <f t="shared" si="9"/>
        <v>28.049999999999997</v>
      </c>
      <c r="T244" s="15">
        <f t="shared" si="10"/>
        <v>0</v>
      </c>
      <c r="U244" s="75"/>
    </row>
    <row r="245" spans="1:21" ht="46.5" x14ac:dyDescent="0.15">
      <c r="A245" s="8">
        <v>286</v>
      </c>
      <c r="B245" s="64">
        <v>6</v>
      </c>
      <c r="C245" s="1" t="s">
        <v>275</v>
      </c>
      <c r="D245" s="8"/>
      <c r="E245" s="8" t="s">
        <v>3</v>
      </c>
      <c r="F245" s="72"/>
      <c r="G245" s="72"/>
      <c r="H245" s="72"/>
      <c r="I245" s="72"/>
      <c r="J245" s="72"/>
      <c r="K245" s="72"/>
      <c r="L245" s="72"/>
      <c r="M245" s="72"/>
      <c r="N245" s="72"/>
      <c r="O245" s="72"/>
      <c r="P245" s="58">
        <f t="shared" si="11"/>
        <v>0</v>
      </c>
      <c r="Q245" s="18">
        <f>VLOOKUP(A245,'[1]לאחר הנחת 35%- כ.כ מלא'!$B$2:$L$5068,8,0)</f>
        <v>44.55</v>
      </c>
      <c r="R245" s="7">
        <v>22.55</v>
      </c>
      <c r="S245" s="15">
        <f t="shared" si="9"/>
        <v>67.099999999999994</v>
      </c>
      <c r="T245" s="15">
        <f t="shared" si="10"/>
        <v>0</v>
      </c>
      <c r="U245" s="75"/>
    </row>
    <row r="246" spans="1:21" ht="58.5" x14ac:dyDescent="0.15">
      <c r="A246" s="8">
        <v>287</v>
      </c>
      <c r="B246" s="64">
        <v>6</v>
      </c>
      <c r="C246" s="1" t="s">
        <v>276</v>
      </c>
      <c r="D246" s="8"/>
      <c r="E246" s="8" t="s">
        <v>12</v>
      </c>
      <c r="F246" s="72"/>
      <c r="G246" s="72"/>
      <c r="H246" s="72"/>
      <c r="I246" s="72"/>
      <c r="J246" s="72"/>
      <c r="K246" s="72"/>
      <c r="L246" s="72"/>
      <c r="M246" s="72"/>
      <c r="N246" s="72"/>
      <c r="O246" s="72"/>
      <c r="P246" s="58">
        <f t="shared" si="11"/>
        <v>0</v>
      </c>
      <c r="Q246" s="18">
        <f>VLOOKUP(A246,'[1]לאחר הנחת 35%- כ.כ מלא'!$B$2:$L$5068,8,0)</f>
        <v>2.75</v>
      </c>
      <c r="R246" s="7">
        <v>3.85</v>
      </c>
      <c r="S246" s="15">
        <f t="shared" si="9"/>
        <v>6.6</v>
      </c>
      <c r="T246" s="15">
        <f t="shared" si="10"/>
        <v>0</v>
      </c>
      <c r="U246" s="75"/>
    </row>
    <row r="247" spans="1:21" ht="24" x14ac:dyDescent="0.15">
      <c r="A247" s="8">
        <v>289</v>
      </c>
      <c r="B247" s="64">
        <v>6</v>
      </c>
      <c r="C247" s="1" t="s">
        <v>277</v>
      </c>
      <c r="D247" s="8"/>
      <c r="E247" s="8" t="s">
        <v>3</v>
      </c>
      <c r="F247" s="72"/>
      <c r="G247" s="72"/>
      <c r="H247" s="72"/>
      <c r="I247" s="72"/>
      <c r="J247" s="72"/>
      <c r="K247" s="72"/>
      <c r="L247" s="72"/>
      <c r="M247" s="72"/>
      <c r="N247" s="72"/>
      <c r="O247" s="72"/>
      <c r="P247" s="58">
        <f t="shared" si="11"/>
        <v>0</v>
      </c>
      <c r="Q247" s="18">
        <f>VLOOKUP(A247,'[1]לאחר הנחת 35%- כ.כ מלא'!$B$2:$L$5068,8,0)</f>
        <v>10.45</v>
      </c>
      <c r="R247" s="7">
        <v>8.8000000000000007</v>
      </c>
      <c r="S247" s="15">
        <f t="shared" si="9"/>
        <v>19.25</v>
      </c>
      <c r="T247" s="15">
        <f t="shared" si="10"/>
        <v>0</v>
      </c>
      <c r="U247" s="75"/>
    </row>
    <row r="248" spans="1:21" ht="24" x14ac:dyDescent="0.15">
      <c r="A248" s="8">
        <v>290</v>
      </c>
      <c r="B248" s="64">
        <v>6</v>
      </c>
      <c r="C248" s="1" t="s">
        <v>278</v>
      </c>
      <c r="D248" s="8"/>
      <c r="E248" s="8" t="s">
        <v>3</v>
      </c>
      <c r="F248" s="72"/>
      <c r="G248" s="72"/>
      <c r="H248" s="72"/>
      <c r="I248" s="72"/>
      <c r="J248" s="72"/>
      <c r="K248" s="72"/>
      <c r="L248" s="72"/>
      <c r="M248" s="72"/>
      <c r="N248" s="72"/>
      <c r="O248" s="72"/>
      <c r="P248" s="58">
        <f t="shared" si="11"/>
        <v>0</v>
      </c>
      <c r="Q248" s="18">
        <f>VLOOKUP(A248,'[1]לאחר הנחת 35%- כ.כ מלא'!$B$2:$L$5068,8,0)</f>
        <v>15.95</v>
      </c>
      <c r="R248" s="7">
        <v>8.8000000000000007</v>
      </c>
      <c r="S248" s="15">
        <f t="shared" si="9"/>
        <v>24.75</v>
      </c>
      <c r="T248" s="15">
        <f t="shared" si="10"/>
        <v>0</v>
      </c>
      <c r="U248" s="75"/>
    </row>
    <row r="249" spans="1:21" ht="46.5" x14ac:dyDescent="0.15">
      <c r="A249" s="8">
        <v>291</v>
      </c>
      <c r="B249" s="64">
        <v>6</v>
      </c>
      <c r="C249" s="1" t="s">
        <v>279</v>
      </c>
      <c r="D249" s="8"/>
      <c r="E249" s="8" t="s">
        <v>12</v>
      </c>
      <c r="F249" s="72"/>
      <c r="G249" s="72"/>
      <c r="H249" s="72"/>
      <c r="I249" s="72"/>
      <c r="J249" s="72"/>
      <c r="K249" s="72"/>
      <c r="L249" s="72"/>
      <c r="M249" s="72"/>
      <c r="N249" s="72"/>
      <c r="O249" s="72"/>
      <c r="P249" s="58">
        <f t="shared" si="11"/>
        <v>0</v>
      </c>
      <c r="Q249" s="18">
        <f>VLOOKUP(A249,'[1]לאחר הנחת 35%- כ.כ מלא'!$B$2:$L$5068,8,0)</f>
        <v>2.75</v>
      </c>
      <c r="R249" s="7">
        <v>4.95</v>
      </c>
      <c r="S249" s="15">
        <f t="shared" si="9"/>
        <v>7.7</v>
      </c>
      <c r="T249" s="15">
        <f t="shared" si="10"/>
        <v>0</v>
      </c>
      <c r="U249" s="75"/>
    </row>
    <row r="250" spans="1:21" ht="35.25" x14ac:dyDescent="0.15">
      <c r="A250" s="8">
        <v>292</v>
      </c>
      <c r="B250" s="64">
        <v>6</v>
      </c>
      <c r="C250" s="1" t="s">
        <v>280</v>
      </c>
      <c r="D250" s="8"/>
      <c r="E250" s="8" t="s">
        <v>3</v>
      </c>
      <c r="F250" s="72"/>
      <c r="G250" s="72"/>
      <c r="H250" s="72"/>
      <c r="I250" s="72"/>
      <c r="J250" s="72"/>
      <c r="K250" s="72"/>
      <c r="L250" s="72"/>
      <c r="M250" s="72"/>
      <c r="N250" s="72"/>
      <c r="O250" s="72"/>
      <c r="P250" s="58">
        <f t="shared" si="11"/>
        <v>0</v>
      </c>
      <c r="Q250" s="18">
        <f>VLOOKUP(A250,'[1]לאחר הנחת 35%- כ.כ מלא'!$B$2:$L$5068,8,0)</f>
        <v>160.6</v>
      </c>
      <c r="R250" s="7">
        <v>12.1</v>
      </c>
      <c r="S250" s="15">
        <f t="shared" si="9"/>
        <v>172.7</v>
      </c>
      <c r="T250" s="15">
        <f t="shared" si="10"/>
        <v>0</v>
      </c>
      <c r="U250" s="75"/>
    </row>
    <row r="251" spans="1:21" ht="24" x14ac:dyDescent="0.15">
      <c r="A251" s="8">
        <v>293</v>
      </c>
      <c r="B251" s="64">
        <v>6</v>
      </c>
      <c r="C251" s="1" t="s">
        <v>281</v>
      </c>
      <c r="D251" s="8"/>
      <c r="E251" s="8" t="s">
        <v>3</v>
      </c>
      <c r="F251" s="72"/>
      <c r="G251" s="72"/>
      <c r="H251" s="72"/>
      <c r="I251" s="72"/>
      <c r="J251" s="72"/>
      <c r="K251" s="72"/>
      <c r="L251" s="72"/>
      <c r="M251" s="72"/>
      <c r="N251" s="72"/>
      <c r="O251" s="72"/>
      <c r="P251" s="58">
        <f t="shared" si="11"/>
        <v>0</v>
      </c>
      <c r="Q251" s="18">
        <f>VLOOKUP(A251,'[1]לאחר הנחת 35%- כ.כ מלא'!$B$2:$L$5068,8,0)</f>
        <v>12.1</v>
      </c>
      <c r="R251" s="7">
        <v>8.25</v>
      </c>
      <c r="S251" s="15">
        <f t="shared" si="9"/>
        <v>20.350000000000001</v>
      </c>
      <c r="T251" s="15">
        <f t="shared" si="10"/>
        <v>0</v>
      </c>
      <c r="U251" s="75"/>
    </row>
    <row r="252" spans="1:21" ht="24" x14ac:dyDescent="0.15">
      <c r="A252" s="8">
        <v>294</v>
      </c>
      <c r="B252" s="64">
        <v>6</v>
      </c>
      <c r="C252" s="1" t="s">
        <v>282</v>
      </c>
      <c r="D252" s="8"/>
      <c r="E252" s="8" t="s">
        <v>3</v>
      </c>
      <c r="F252" s="72"/>
      <c r="G252" s="72"/>
      <c r="H252" s="72"/>
      <c r="I252" s="72"/>
      <c r="J252" s="72"/>
      <c r="K252" s="72"/>
      <c r="L252" s="72"/>
      <c r="M252" s="72"/>
      <c r="N252" s="72"/>
      <c r="O252" s="72"/>
      <c r="P252" s="58">
        <f t="shared" si="11"/>
        <v>0</v>
      </c>
      <c r="Q252" s="18">
        <f>VLOOKUP(A252,'[1]לאחר הנחת 35%- כ.כ מלא'!$B$2:$L$5068,8,0)</f>
        <v>151.25</v>
      </c>
      <c r="R252" s="7">
        <v>9.9</v>
      </c>
      <c r="S252" s="15">
        <f t="shared" si="9"/>
        <v>161.15</v>
      </c>
      <c r="T252" s="15">
        <f t="shared" si="10"/>
        <v>0</v>
      </c>
      <c r="U252" s="75"/>
    </row>
    <row r="253" spans="1:21" ht="35.25" x14ac:dyDescent="0.15">
      <c r="A253" s="8">
        <v>296</v>
      </c>
      <c r="B253" s="64">
        <v>6</v>
      </c>
      <c r="C253" s="1" t="s">
        <v>283</v>
      </c>
      <c r="D253" s="8"/>
      <c r="E253" s="8" t="s">
        <v>12</v>
      </c>
      <c r="F253" s="72"/>
      <c r="G253" s="72"/>
      <c r="H253" s="72"/>
      <c r="I253" s="72"/>
      <c r="J253" s="72"/>
      <c r="K253" s="72"/>
      <c r="L253" s="72"/>
      <c r="M253" s="72"/>
      <c r="N253" s="72"/>
      <c r="O253" s="72"/>
      <c r="P253" s="58">
        <f t="shared" si="11"/>
        <v>0</v>
      </c>
      <c r="Q253" s="18">
        <f>VLOOKUP(A253,'[1]לאחר הנחת 35%- כ.כ מלא'!$B$2:$L$5068,8,0)</f>
        <v>238.15</v>
      </c>
      <c r="R253" s="7">
        <v>440</v>
      </c>
      <c r="S253" s="15">
        <f t="shared" si="9"/>
        <v>678.15</v>
      </c>
      <c r="T253" s="15">
        <f t="shared" si="10"/>
        <v>0</v>
      </c>
      <c r="U253" s="75"/>
    </row>
    <row r="254" spans="1:21" ht="104.25" x14ac:dyDescent="0.15">
      <c r="A254" s="8">
        <v>297</v>
      </c>
      <c r="B254" s="64">
        <v>6</v>
      </c>
      <c r="C254" s="1" t="s">
        <v>284</v>
      </c>
      <c r="D254" s="8"/>
      <c r="E254" s="8" t="s">
        <v>17</v>
      </c>
      <c r="F254" s="72"/>
      <c r="G254" s="72"/>
      <c r="H254" s="72"/>
      <c r="I254" s="72"/>
      <c r="J254" s="72"/>
      <c r="K254" s="72"/>
      <c r="L254" s="72"/>
      <c r="M254" s="72"/>
      <c r="N254" s="72"/>
      <c r="O254" s="72"/>
      <c r="P254" s="58">
        <f t="shared" si="11"/>
        <v>0</v>
      </c>
      <c r="Q254" s="18">
        <f>VLOOKUP(A254,'[1]לאחר הנחת 35%- כ.כ מלא'!$B$2:$L$5068,8,0)</f>
        <v>6967.4</v>
      </c>
      <c r="R254" s="7">
        <v>1925</v>
      </c>
      <c r="S254" s="15">
        <f t="shared" si="9"/>
        <v>8892.4</v>
      </c>
      <c r="T254" s="15">
        <f t="shared" si="10"/>
        <v>0</v>
      </c>
      <c r="U254" s="75"/>
    </row>
    <row r="255" spans="1:21" ht="104.25" x14ac:dyDescent="0.15">
      <c r="A255" s="12">
        <v>298</v>
      </c>
      <c r="B255" s="63">
        <v>6</v>
      </c>
      <c r="C255" s="21" t="s">
        <v>16</v>
      </c>
      <c r="D255" s="8"/>
      <c r="E255" s="12" t="s">
        <v>17</v>
      </c>
      <c r="F255" s="71"/>
      <c r="G255" s="71"/>
      <c r="H255" s="71"/>
      <c r="I255" s="71"/>
      <c r="J255" s="71"/>
      <c r="K255" s="71"/>
      <c r="L255" s="71"/>
      <c r="M255" s="71"/>
      <c r="N255" s="71"/>
      <c r="O255" s="71"/>
      <c r="P255" s="58">
        <f t="shared" si="11"/>
        <v>0</v>
      </c>
      <c r="Q255" s="18">
        <f>VLOOKUP(A255,'[1]לאחר הנחת 35%- כ.כ מלא'!$B$2:$L$5068,8,0)</f>
        <v>5000</v>
      </c>
      <c r="R255" s="14">
        <v>2200</v>
      </c>
      <c r="S255" s="15">
        <f t="shared" si="9"/>
        <v>7200</v>
      </c>
      <c r="T255" s="15">
        <f t="shared" si="10"/>
        <v>0</v>
      </c>
      <c r="U255" s="14"/>
    </row>
    <row r="256" spans="1:21" ht="104.25" x14ac:dyDescent="0.15">
      <c r="A256" s="8">
        <v>299</v>
      </c>
      <c r="B256" s="64">
        <v>6</v>
      </c>
      <c r="C256" s="1" t="s">
        <v>285</v>
      </c>
      <c r="D256" s="8"/>
      <c r="E256" s="8" t="s">
        <v>17</v>
      </c>
      <c r="F256" s="72"/>
      <c r="G256" s="72"/>
      <c r="H256" s="72"/>
      <c r="I256" s="72"/>
      <c r="J256" s="72"/>
      <c r="K256" s="72"/>
      <c r="L256" s="72"/>
      <c r="M256" s="72"/>
      <c r="N256" s="72"/>
      <c r="O256" s="72"/>
      <c r="P256" s="58">
        <f t="shared" si="11"/>
        <v>0</v>
      </c>
      <c r="Q256" s="18">
        <f>VLOOKUP(A256,'[1]לאחר הנחת 35%- כ.כ מלא'!$B$2:$L$5068,8,0)</f>
        <v>12650</v>
      </c>
      <c r="R256" s="7">
        <v>1925</v>
      </c>
      <c r="S256" s="15">
        <f t="shared" si="9"/>
        <v>14575</v>
      </c>
      <c r="T256" s="15">
        <f t="shared" si="10"/>
        <v>0</v>
      </c>
      <c r="U256" s="75"/>
    </row>
    <row r="257" spans="1:21" ht="104.25" x14ac:dyDescent="0.15">
      <c r="A257" s="8">
        <v>300</v>
      </c>
      <c r="B257" s="64">
        <v>6</v>
      </c>
      <c r="C257" s="1" t="s">
        <v>286</v>
      </c>
      <c r="D257" s="8"/>
      <c r="E257" s="8" t="s">
        <v>17</v>
      </c>
      <c r="F257" s="72"/>
      <c r="G257" s="72"/>
      <c r="H257" s="72"/>
      <c r="I257" s="72"/>
      <c r="J257" s="72"/>
      <c r="K257" s="72"/>
      <c r="L257" s="72"/>
      <c r="M257" s="72"/>
      <c r="N257" s="72"/>
      <c r="O257" s="72"/>
      <c r="P257" s="58">
        <f t="shared" si="11"/>
        <v>0</v>
      </c>
      <c r="Q257" s="18">
        <f>VLOOKUP(A257,'[1]לאחר הנחת 35%- כ.כ מלא'!$B$2:$L$5068,8,0)</f>
        <v>11525.25</v>
      </c>
      <c r="R257" s="7">
        <v>1925</v>
      </c>
      <c r="S257" s="15">
        <f t="shared" si="9"/>
        <v>13450.25</v>
      </c>
      <c r="T257" s="15">
        <f t="shared" si="10"/>
        <v>0</v>
      </c>
      <c r="U257" s="75"/>
    </row>
    <row r="258" spans="1:21" ht="104.25" x14ac:dyDescent="0.15">
      <c r="A258" s="8">
        <v>301</v>
      </c>
      <c r="B258" s="64">
        <v>6</v>
      </c>
      <c r="C258" s="1" t="s">
        <v>287</v>
      </c>
      <c r="D258" s="8"/>
      <c r="E258" s="8" t="s">
        <v>17</v>
      </c>
      <c r="F258" s="72"/>
      <c r="G258" s="72"/>
      <c r="H258" s="72"/>
      <c r="I258" s="72"/>
      <c r="J258" s="72"/>
      <c r="K258" s="72"/>
      <c r="L258" s="72"/>
      <c r="M258" s="72"/>
      <c r="N258" s="72"/>
      <c r="O258" s="72"/>
      <c r="P258" s="58">
        <f t="shared" si="11"/>
        <v>0</v>
      </c>
      <c r="Q258" s="18">
        <f>VLOOKUP(A258,'[1]לאחר הנחת 35%- כ.כ מלא'!$B$2:$L$5068,8,0)</f>
        <v>10417</v>
      </c>
      <c r="R258" s="7">
        <v>1925</v>
      </c>
      <c r="S258" s="15">
        <f t="shared" si="9"/>
        <v>12342</v>
      </c>
      <c r="T258" s="15">
        <f t="shared" si="10"/>
        <v>0</v>
      </c>
      <c r="U258" s="75"/>
    </row>
    <row r="259" spans="1:21" ht="104.25" x14ac:dyDescent="0.15">
      <c r="A259" s="8">
        <v>302</v>
      </c>
      <c r="B259" s="64">
        <v>6</v>
      </c>
      <c r="C259" s="1" t="s">
        <v>288</v>
      </c>
      <c r="D259" s="8"/>
      <c r="E259" s="8" t="s">
        <v>17</v>
      </c>
      <c r="F259" s="72"/>
      <c r="G259" s="72"/>
      <c r="H259" s="72"/>
      <c r="I259" s="72"/>
      <c r="J259" s="72"/>
      <c r="K259" s="72"/>
      <c r="L259" s="72"/>
      <c r="M259" s="72"/>
      <c r="N259" s="72"/>
      <c r="O259" s="72"/>
      <c r="P259" s="58">
        <f t="shared" si="11"/>
        <v>0</v>
      </c>
      <c r="Q259" s="18">
        <f>VLOOKUP(A259,'[1]לאחר הנחת 35%- כ.כ מלא'!$B$2:$L$5068,8,0)</f>
        <v>9937.4</v>
      </c>
      <c r="R259" s="7">
        <v>1925</v>
      </c>
      <c r="S259" s="15">
        <f t="shared" ref="S259:S322" si="12">+R259+Q259</f>
        <v>11862.4</v>
      </c>
      <c r="T259" s="15">
        <f t="shared" ref="T259:T322" si="13">S259*P259</f>
        <v>0</v>
      </c>
      <c r="U259" s="75"/>
    </row>
    <row r="260" spans="1:21" ht="46.5" x14ac:dyDescent="0.15">
      <c r="A260" s="8">
        <v>303</v>
      </c>
      <c r="B260" s="64">
        <v>6</v>
      </c>
      <c r="C260" s="1" t="s">
        <v>289</v>
      </c>
      <c r="D260" s="8"/>
      <c r="E260" s="8" t="s">
        <v>3</v>
      </c>
      <c r="F260" s="72"/>
      <c r="G260" s="72"/>
      <c r="H260" s="72"/>
      <c r="I260" s="72"/>
      <c r="J260" s="72"/>
      <c r="K260" s="72"/>
      <c r="L260" s="72"/>
      <c r="M260" s="72"/>
      <c r="N260" s="72"/>
      <c r="O260" s="72"/>
      <c r="P260" s="58">
        <f t="shared" ref="P260:P323" si="14">SUM(F260:O260)</f>
        <v>0</v>
      </c>
      <c r="Q260" s="18">
        <f>VLOOKUP(A260,'[1]לאחר הנחת 35%- כ.כ מלא'!$B$2:$L$5068,8,0)</f>
        <v>220</v>
      </c>
      <c r="R260" s="7">
        <v>0.55000000000000004</v>
      </c>
      <c r="S260" s="15">
        <f t="shared" si="12"/>
        <v>220.55</v>
      </c>
      <c r="T260" s="15">
        <f t="shared" si="13"/>
        <v>0</v>
      </c>
      <c r="U260" s="75"/>
    </row>
    <row r="261" spans="1:21" ht="46.5" x14ac:dyDescent="0.15">
      <c r="A261" s="8">
        <v>304</v>
      </c>
      <c r="B261" s="64">
        <v>6</v>
      </c>
      <c r="C261" s="1" t="s">
        <v>290</v>
      </c>
      <c r="D261" s="8"/>
      <c r="E261" s="8" t="s">
        <v>3</v>
      </c>
      <c r="F261" s="72"/>
      <c r="G261" s="72"/>
      <c r="H261" s="72"/>
      <c r="I261" s="72"/>
      <c r="J261" s="72"/>
      <c r="K261" s="72"/>
      <c r="L261" s="72"/>
      <c r="M261" s="72"/>
      <c r="N261" s="72"/>
      <c r="O261" s="72"/>
      <c r="P261" s="58">
        <f t="shared" si="14"/>
        <v>0</v>
      </c>
      <c r="Q261" s="18">
        <f>VLOOKUP(A261,'[1]לאחר הנחת 35%- כ.כ מלא'!$B$2:$L$5068,8,0)</f>
        <v>495</v>
      </c>
      <c r="R261" s="7">
        <v>0.55000000000000004</v>
      </c>
      <c r="S261" s="15">
        <f t="shared" si="12"/>
        <v>495.55</v>
      </c>
      <c r="T261" s="15">
        <f t="shared" si="13"/>
        <v>0</v>
      </c>
      <c r="U261" s="75"/>
    </row>
    <row r="262" spans="1:21" ht="93" x14ac:dyDescent="0.15">
      <c r="A262" s="8">
        <v>305</v>
      </c>
      <c r="B262" s="64">
        <v>6</v>
      </c>
      <c r="C262" s="1" t="s">
        <v>291</v>
      </c>
      <c r="D262" s="8"/>
      <c r="E262" s="8" t="s">
        <v>3</v>
      </c>
      <c r="F262" s="72"/>
      <c r="G262" s="72"/>
      <c r="H262" s="72"/>
      <c r="I262" s="72"/>
      <c r="J262" s="72"/>
      <c r="K262" s="72"/>
      <c r="L262" s="72"/>
      <c r="M262" s="72"/>
      <c r="N262" s="72"/>
      <c r="O262" s="72"/>
      <c r="P262" s="58">
        <f t="shared" si="14"/>
        <v>0</v>
      </c>
      <c r="Q262" s="18">
        <f>VLOOKUP(A262,'[1]לאחר הנחת 35%- כ.כ מלא'!$B$2:$L$5068,8,0)</f>
        <v>850.85</v>
      </c>
      <c r="R262" s="7">
        <v>2527.7999999999997</v>
      </c>
      <c r="S262" s="15">
        <f t="shared" si="12"/>
        <v>3378.6499999999996</v>
      </c>
      <c r="T262" s="15">
        <f t="shared" si="13"/>
        <v>0</v>
      </c>
      <c r="U262" s="75"/>
    </row>
    <row r="263" spans="1:21" ht="24" x14ac:dyDescent="0.15">
      <c r="A263" s="8">
        <v>306</v>
      </c>
      <c r="B263" s="64">
        <v>6</v>
      </c>
      <c r="C263" s="1" t="s">
        <v>292</v>
      </c>
      <c r="D263" s="8"/>
      <c r="E263" s="8" t="s">
        <v>3</v>
      </c>
      <c r="F263" s="72"/>
      <c r="G263" s="72"/>
      <c r="H263" s="72"/>
      <c r="I263" s="72"/>
      <c r="J263" s="72"/>
      <c r="K263" s="72"/>
      <c r="L263" s="72"/>
      <c r="M263" s="72"/>
      <c r="N263" s="72"/>
      <c r="O263" s="72"/>
      <c r="P263" s="58">
        <f t="shared" si="14"/>
        <v>0</v>
      </c>
      <c r="Q263" s="18">
        <f>VLOOKUP(A263,'[1]לאחר הנחת 35%- כ.כ מלא'!$B$2:$L$5068,8,0)</f>
        <v>493.34999999999997</v>
      </c>
      <c r="R263" s="7">
        <v>1361.25</v>
      </c>
      <c r="S263" s="15">
        <f t="shared" si="12"/>
        <v>1854.6</v>
      </c>
      <c r="T263" s="15">
        <f t="shared" si="13"/>
        <v>0</v>
      </c>
      <c r="U263" s="75"/>
    </row>
    <row r="264" spans="1:21" ht="46.5" x14ac:dyDescent="0.15">
      <c r="A264" s="8">
        <v>307</v>
      </c>
      <c r="B264" s="64">
        <v>6</v>
      </c>
      <c r="C264" s="1" t="s">
        <v>293</v>
      </c>
      <c r="D264" s="8"/>
      <c r="E264" s="8" t="s">
        <v>294</v>
      </c>
      <c r="F264" s="72"/>
      <c r="G264" s="72"/>
      <c r="H264" s="72"/>
      <c r="I264" s="72"/>
      <c r="J264" s="72"/>
      <c r="K264" s="72"/>
      <c r="L264" s="72"/>
      <c r="M264" s="72"/>
      <c r="N264" s="72"/>
      <c r="O264" s="72"/>
      <c r="P264" s="58">
        <f t="shared" si="14"/>
        <v>0</v>
      </c>
      <c r="Q264" s="18">
        <f>VLOOKUP(A264,'[1]לאחר הנחת 35%- כ.כ מלא'!$B$2:$L$5068,8,0)</f>
        <v>0</v>
      </c>
      <c r="R264" s="7">
        <v>789.25</v>
      </c>
      <c r="S264" s="15">
        <f t="shared" si="12"/>
        <v>789.25</v>
      </c>
      <c r="T264" s="15">
        <f t="shared" si="13"/>
        <v>0</v>
      </c>
      <c r="U264" s="75"/>
    </row>
    <row r="265" spans="1:21" ht="58.5" x14ac:dyDescent="0.15">
      <c r="A265" s="8">
        <v>308</v>
      </c>
      <c r="B265" s="64">
        <v>6</v>
      </c>
      <c r="C265" s="1" t="s">
        <v>295</v>
      </c>
      <c r="D265" s="8"/>
      <c r="E265" s="8" t="s">
        <v>17</v>
      </c>
      <c r="F265" s="72"/>
      <c r="G265" s="72"/>
      <c r="H265" s="72"/>
      <c r="I265" s="72"/>
      <c r="J265" s="72"/>
      <c r="K265" s="72"/>
      <c r="L265" s="72"/>
      <c r="M265" s="72"/>
      <c r="N265" s="72"/>
      <c r="O265" s="72"/>
      <c r="P265" s="58">
        <f t="shared" si="14"/>
        <v>0</v>
      </c>
      <c r="Q265" s="18">
        <f>VLOOKUP(A265,'[1]לאחר הנחת 35%- כ.כ מלא'!$B$2:$L$5068,8,0)</f>
        <v>5.5</v>
      </c>
      <c r="R265" s="7">
        <v>27.5</v>
      </c>
      <c r="S265" s="15">
        <f t="shared" si="12"/>
        <v>33</v>
      </c>
      <c r="T265" s="15">
        <f t="shared" si="13"/>
        <v>0</v>
      </c>
      <c r="U265" s="75"/>
    </row>
    <row r="266" spans="1:21" ht="58.5" x14ac:dyDescent="0.15">
      <c r="A266" s="8">
        <v>309</v>
      </c>
      <c r="B266" s="64">
        <v>6</v>
      </c>
      <c r="C266" s="1" t="s">
        <v>296</v>
      </c>
      <c r="D266" s="8"/>
      <c r="E266" s="8" t="s">
        <v>17</v>
      </c>
      <c r="F266" s="72"/>
      <c r="G266" s="72"/>
      <c r="H266" s="72"/>
      <c r="I266" s="72"/>
      <c r="J266" s="72"/>
      <c r="K266" s="72"/>
      <c r="L266" s="72"/>
      <c r="M266" s="72"/>
      <c r="N266" s="72"/>
      <c r="O266" s="72"/>
      <c r="P266" s="58">
        <f t="shared" si="14"/>
        <v>0</v>
      </c>
      <c r="Q266" s="18">
        <f>VLOOKUP(A266,'[1]לאחר הנחת 35%- כ.כ מלא'!$B$2:$L$5068,8,0)</f>
        <v>33</v>
      </c>
      <c r="R266" s="7">
        <v>110</v>
      </c>
      <c r="S266" s="15">
        <f t="shared" si="12"/>
        <v>143</v>
      </c>
      <c r="T266" s="15">
        <f t="shared" si="13"/>
        <v>0</v>
      </c>
      <c r="U266" s="75"/>
    </row>
    <row r="267" spans="1:21" ht="46.5" x14ac:dyDescent="0.15">
      <c r="A267" s="8">
        <v>310</v>
      </c>
      <c r="B267" s="64">
        <v>6</v>
      </c>
      <c r="C267" s="1" t="s">
        <v>297</v>
      </c>
      <c r="D267" s="8"/>
      <c r="E267" s="8" t="s">
        <v>17</v>
      </c>
      <c r="F267" s="72"/>
      <c r="G267" s="72"/>
      <c r="H267" s="72"/>
      <c r="I267" s="72"/>
      <c r="J267" s="72"/>
      <c r="K267" s="72"/>
      <c r="L267" s="72"/>
      <c r="M267" s="72"/>
      <c r="N267" s="72"/>
      <c r="O267" s="72"/>
      <c r="P267" s="58">
        <f t="shared" si="14"/>
        <v>0</v>
      </c>
      <c r="Q267" s="18">
        <f>VLOOKUP(A267,'[1]לאחר הנחת 35%- כ.כ מלא'!$B$2:$L$5068,8,0)</f>
        <v>180.4</v>
      </c>
      <c r="R267" s="7">
        <v>63.25</v>
      </c>
      <c r="S267" s="15">
        <f t="shared" si="12"/>
        <v>243.65</v>
      </c>
      <c r="T267" s="15">
        <f t="shared" si="13"/>
        <v>0</v>
      </c>
      <c r="U267" s="75"/>
    </row>
    <row r="268" spans="1:21" ht="58.5" x14ac:dyDescent="0.15">
      <c r="A268" s="8">
        <v>315</v>
      </c>
      <c r="B268" s="64">
        <v>6</v>
      </c>
      <c r="C268" s="1" t="s">
        <v>298</v>
      </c>
      <c r="D268" s="8"/>
      <c r="E268" s="8" t="s">
        <v>3</v>
      </c>
      <c r="F268" s="72"/>
      <c r="G268" s="72"/>
      <c r="H268" s="72"/>
      <c r="I268" s="72"/>
      <c r="J268" s="72"/>
      <c r="K268" s="72"/>
      <c r="L268" s="72"/>
      <c r="M268" s="72"/>
      <c r="N268" s="72"/>
      <c r="O268" s="72"/>
      <c r="P268" s="58">
        <f t="shared" si="14"/>
        <v>0</v>
      </c>
      <c r="Q268" s="18">
        <f>VLOOKUP(A268,'[1]לאחר הנחת 35%- כ.כ מלא'!$B$2:$L$5068,8,0)</f>
        <v>55</v>
      </c>
      <c r="R268" s="7">
        <v>165</v>
      </c>
      <c r="S268" s="15">
        <f t="shared" si="12"/>
        <v>220</v>
      </c>
      <c r="T268" s="15">
        <f t="shared" si="13"/>
        <v>0</v>
      </c>
      <c r="U268" s="75"/>
    </row>
    <row r="269" spans="1:21" ht="46.5" x14ac:dyDescent="0.15">
      <c r="A269" s="8">
        <v>317</v>
      </c>
      <c r="B269" s="64">
        <v>6</v>
      </c>
      <c r="C269" s="1" t="s">
        <v>299</v>
      </c>
      <c r="D269" s="72">
        <v>0</v>
      </c>
      <c r="E269" s="8" t="s">
        <v>3</v>
      </c>
      <c r="F269" s="72"/>
      <c r="G269" s="72"/>
      <c r="H269" s="72"/>
      <c r="I269" s="72"/>
      <c r="J269" s="72"/>
      <c r="K269" s="72"/>
      <c r="L269" s="72"/>
      <c r="M269" s="72"/>
      <c r="N269" s="72"/>
      <c r="O269" s="72"/>
      <c r="P269" s="58">
        <f t="shared" si="14"/>
        <v>0</v>
      </c>
      <c r="Q269" s="18">
        <f>VLOOKUP(A269,'[1]לאחר הנחת 35%- כ.כ מלא'!$B$2:$L$5068,8,0)</f>
        <v>545.59999999999991</v>
      </c>
      <c r="R269" s="7">
        <v>288.75</v>
      </c>
      <c r="S269" s="15">
        <f t="shared" si="12"/>
        <v>834.34999999999991</v>
      </c>
      <c r="T269" s="15">
        <f t="shared" si="13"/>
        <v>0</v>
      </c>
      <c r="U269" s="75"/>
    </row>
    <row r="270" spans="1:21" ht="35.25" x14ac:dyDescent="0.15">
      <c r="A270" s="12">
        <v>318</v>
      </c>
      <c r="B270" s="63">
        <v>7</v>
      </c>
      <c r="C270" s="21" t="s">
        <v>18</v>
      </c>
      <c r="D270" s="8"/>
      <c r="E270" s="12" t="s">
        <v>12</v>
      </c>
      <c r="F270" s="71"/>
      <c r="G270" s="71"/>
      <c r="H270" s="71"/>
      <c r="I270" s="71"/>
      <c r="J270" s="71"/>
      <c r="K270" s="71"/>
      <c r="L270" s="71"/>
      <c r="M270" s="71"/>
      <c r="N270" s="71"/>
      <c r="O270" s="71"/>
      <c r="P270" s="58">
        <f t="shared" si="14"/>
        <v>0</v>
      </c>
      <c r="Q270" s="18">
        <f>VLOOKUP(A270,'[1]לאחר הנחת 35%- כ.כ מלא'!$B$2:$L$5068,8,0)</f>
        <v>30</v>
      </c>
      <c r="R270" s="16">
        <v>25</v>
      </c>
      <c r="S270" s="15">
        <f t="shared" si="12"/>
        <v>55</v>
      </c>
      <c r="T270" s="15">
        <f t="shared" si="13"/>
        <v>0</v>
      </c>
      <c r="U270" s="14"/>
    </row>
    <row r="271" spans="1:21" ht="46.5" x14ac:dyDescent="0.15">
      <c r="A271" s="12" t="s">
        <v>19</v>
      </c>
      <c r="B271" s="63">
        <v>7</v>
      </c>
      <c r="C271" s="21" t="s">
        <v>20</v>
      </c>
      <c r="D271" s="8"/>
      <c r="E271" s="12" t="s">
        <v>3</v>
      </c>
      <c r="F271" s="71"/>
      <c r="G271" s="71"/>
      <c r="H271" s="71"/>
      <c r="I271" s="71"/>
      <c r="J271" s="71"/>
      <c r="K271" s="71"/>
      <c r="L271" s="71"/>
      <c r="M271" s="71"/>
      <c r="N271" s="71"/>
      <c r="O271" s="71"/>
      <c r="P271" s="58">
        <f t="shared" si="14"/>
        <v>0</v>
      </c>
      <c r="Q271" s="18">
        <f>VLOOKUP(A271,'[1]לאחר הנחת 35%- כ.כ מלא'!$B$2:$L$5068,8,0)</f>
        <v>75</v>
      </c>
      <c r="R271" s="14">
        <v>15</v>
      </c>
      <c r="S271" s="15">
        <f t="shared" si="12"/>
        <v>90</v>
      </c>
      <c r="T271" s="15">
        <f t="shared" si="13"/>
        <v>0</v>
      </c>
      <c r="U271" s="14"/>
    </row>
    <row r="272" spans="1:21" ht="46.5" x14ac:dyDescent="0.15">
      <c r="A272" s="12">
        <v>319</v>
      </c>
      <c r="B272" s="63">
        <v>7</v>
      </c>
      <c r="C272" s="21" t="s">
        <v>21</v>
      </c>
      <c r="D272" s="8"/>
      <c r="E272" s="12" t="s">
        <v>12</v>
      </c>
      <c r="F272" s="71"/>
      <c r="G272" s="71"/>
      <c r="H272" s="71"/>
      <c r="I272" s="71"/>
      <c r="J272" s="71"/>
      <c r="K272" s="71"/>
      <c r="L272" s="71"/>
      <c r="M272" s="71"/>
      <c r="N272" s="71"/>
      <c r="O272" s="71"/>
      <c r="P272" s="58">
        <f t="shared" si="14"/>
        <v>0</v>
      </c>
      <c r="Q272" s="18">
        <f>VLOOKUP(A272,'[1]לאחר הנחת 35%- כ.כ מלא'!$B$2:$L$5068,8,0)</f>
        <v>31</v>
      </c>
      <c r="R272" s="16">
        <v>27</v>
      </c>
      <c r="S272" s="15">
        <f t="shared" si="12"/>
        <v>58</v>
      </c>
      <c r="T272" s="15">
        <f t="shared" si="13"/>
        <v>0</v>
      </c>
      <c r="U272" s="14"/>
    </row>
    <row r="273" spans="1:21" ht="46.5" x14ac:dyDescent="0.15">
      <c r="A273" s="12" t="s">
        <v>22</v>
      </c>
      <c r="B273" s="63">
        <v>7</v>
      </c>
      <c r="C273" s="21" t="s">
        <v>23</v>
      </c>
      <c r="D273" s="8"/>
      <c r="E273" s="12" t="s">
        <v>3</v>
      </c>
      <c r="F273" s="71"/>
      <c r="G273" s="71"/>
      <c r="H273" s="71"/>
      <c r="I273" s="71"/>
      <c r="J273" s="71"/>
      <c r="K273" s="71"/>
      <c r="L273" s="71"/>
      <c r="M273" s="71"/>
      <c r="N273" s="71"/>
      <c r="O273" s="71"/>
      <c r="P273" s="58">
        <f t="shared" si="14"/>
        <v>0</v>
      </c>
      <c r="Q273" s="18">
        <f>VLOOKUP(A273,'[1]לאחר הנחת 35%- כ.כ מלא'!$B$2:$L$5068,8,0)</f>
        <v>135</v>
      </c>
      <c r="R273" s="14">
        <v>15</v>
      </c>
      <c r="S273" s="15">
        <f t="shared" si="12"/>
        <v>150</v>
      </c>
      <c r="T273" s="15">
        <f t="shared" si="13"/>
        <v>0</v>
      </c>
      <c r="U273" s="14"/>
    </row>
    <row r="274" spans="1:21" ht="58.5" x14ac:dyDescent="0.15">
      <c r="A274" s="12">
        <v>320</v>
      </c>
      <c r="B274" s="63">
        <v>7</v>
      </c>
      <c r="C274" s="21" t="s">
        <v>24</v>
      </c>
      <c r="D274" s="8"/>
      <c r="E274" s="12" t="s">
        <v>12</v>
      </c>
      <c r="F274" s="71"/>
      <c r="G274" s="71"/>
      <c r="H274" s="71"/>
      <c r="I274" s="71"/>
      <c r="J274" s="71"/>
      <c r="K274" s="71"/>
      <c r="L274" s="71"/>
      <c r="M274" s="71"/>
      <c r="N274" s="71"/>
      <c r="O274" s="71"/>
      <c r="P274" s="58">
        <f t="shared" si="14"/>
        <v>0</v>
      </c>
      <c r="Q274" s="18">
        <f>VLOOKUP(A274,'[1]לאחר הנחת 35%- כ.כ מלא'!$B$2:$L$5068,8,0)</f>
        <v>26</v>
      </c>
      <c r="R274" s="16">
        <v>34</v>
      </c>
      <c r="S274" s="15">
        <f t="shared" si="12"/>
        <v>60</v>
      </c>
      <c r="T274" s="15">
        <f t="shared" si="13"/>
        <v>0</v>
      </c>
      <c r="U274" s="14"/>
    </row>
    <row r="275" spans="1:21" ht="46.5" x14ac:dyDescent="0.15">
      <c r="A275" s="12" t="s">
        <v>25</v>
      </c>
      <c r="B275" s="63">
        <v>7</v>
      </c>
      <c r="C275" s="21" t="s">
        <v>26</v>
      </c>
      <c r="D275" s="8"/>
      <c r="E275" s="12" t="s">
        <v>3</v>
      </c>
      <c r="F275" s="71"/>
      <c r="G275" s="71"/>
      <c r="H275" s="71"/>
      <c r="I275" s="71"/>
      <c r="J275" s="71"/>
      <c r="K275" s="71"/>
      <c r="L275" s="71"/>
      <c r="M275" s="71"/>
      <c r="N275" s="71"/>
      <c r="O275" s="71"/>
      <c r="P275" s="58">
        <f t="shared" si="14"/>
        <v>0</v>
      </c>
      <c r="Q275" s="18">
        <f>VLOOKUP(A275,'[1]לאחר הנחת 35%- כ.כ מלא'!$B$2:$L$5068,8,0)</f>
        <v>15</v>
      </c>
      <c r="R275" s="14">
        <v>10</v>
      </c>
      <c r="S275" s="15">
        <f t="shared" si="12"/>
        <v>25</v>
      </c>
      <c r="T275" s="15">
        <f t="shared" si="13"/>
        <v>0</v>
      </c>
      <c r="U275" s="14"/>
    </row>
    <row r="276" spans="1:21" ht="46.5" x14ac:dyDescent="0.15">
      <c r="A276" s="8">
        <v>321</v>
      </c>
      <c r="B276" s="64">
        <v>7</v>
      </c>
      <c r="C276" s="1" t="s">
        <v>300</v>
      </c>
      <c r="D276" s="8"/>
      <c r="E276" s="8" t="s">
        <v>12</v>
      </c>
      <c r="F276" s="72"/>
      <c r="G276" s="72"/>
      <c r="H276" s="72"/>
      <c r="I276" s="72"/>
      <c r="J276" s="72"/>
      <c r="K276" s="72"/>
      <c r="L276" s="72"/>
      <c r="M276" s="72"/>
      <c r="N276" s="72"/>
      <c r="O276" s="72"/>
      <c r="P276" s="58">
        <f t="shared" si="14"/>
        <v>0</v>
      </c>
      <c r="Q276" s="18">
        <f>VLOOKUP(A276,'[1]לאחר הנחת 35%- כ.כ מלא'!$B$2:$L$5068,8,0)</f>
        <v>105.6</v>
      </c>
      <c r="R276" s="7">
        <v>30.25</v>
      </c>
      <c r="S276" s="15">
        <f t="shared" si="12"/>
        <v>135.85</v>
      </c>
      <c r="T276" s="15">
        <f t="shared" si="13"/>
        <v>0</v>
      </c>
      <c r="U276" s="75"/>
    </row>
    <row r="277" spans="1:21" ht="46.5" x14ac:dyDescent="0.15">
      <c r="A277" s="8" t="s">
        <v>301</v>
      </c>
      <c r="B277" s="64">
        <v>7</v>
      </c>
      <c r="C277" s="1" t="s">
        <v>302</v>
      </c>
      <c r="D277" s="8"/>
      <c r="E277" s="8" t="s">
        <v>3</v>
      </c>
      <c r="F277" s="72"/>
      <c r="G277" s="72"/>
      <c r="H277" s="72"/>
      <c r="I277" s="72"/>
      <c r="J277" s="72"/>
      <c r="K277" s="72"/>
      <c r="L277" s="72"/>
      <c r="M277" s="72"/>
      <c r="N277" s="72"/>
      <c r="O277" s="72"/>
      <c r="P277" s="58">
        <f t="shared" si="14"/>
        <v>0</v>
      </c>
      <c r="Q277" s="18">
        <f>VLOOKUP(A277,'[1]לאחר הנחת 35%- כ.כ מלא'!$B$2:$L$5068,8,0)</f>
        <v>181.5</v>
      </c>
      <c r="R277" s="7">
        <v>8.25</v>
      </c>
      <c r="S277" s="15">
        <f t="shared" si="12"/>
        <v>189.75</v>
      </c>
      <c r="T277" s="15">
        <f t="shared" si="13"/>
        <v>0</v>
      </c>
      <c r="U277" s="75"/>
    </row>
    <row r="278" spans="1:21" ht="58.5" x14ac:dyDescent="0.15">
      <c r="A278" s="8">
        <v>322</v>
      </c>
      <c r="B278" s="64">
        <v>7</v>
      </c>
      <c r="C278" s="1" t="s">
        <v>303</v>
      </c>
      <c r="D278" s="8"/>
      <c r="E278" s="8" t="s">
        <v>12</v>
      </c>
      <c r="F278" s="72"/>
      <c r="G278" s="72"/>
      <c r="H278" s="72"/>
      <c r="I278" s="72"/>
      <c r="J278" s="72"/>
      <c r="K278" s="72"/>
      <c r="L278" s="72"/>
      <c r="M278" s="72"/>
      <c r="N278" s="72"/>
      <c r="O278" s="72"/>
      <c r="P278" s="58">
        <f t="shared" si="14"/>
        <v>0</v>
      </c>
      <c r="Q278" s="18">
        <f>VLOOKUP(A278,'[1]לאחר הנחת 35%- כ.כ מלא'!$B$2:$L$5068,8,0)</f>
        <v>135.30000000000001</v>
      </c>
      <c r="R278" s="7">
        <v>35.75</v>
      </c>
      <c r="S278" s="15">
        <f t="shared" si="12"/>
        <v>171.05</v>
      </c>
      <c r="T278" s="15">
        <f t="shared" si="13"/>
        <v>0</v>
      </c>
      <c r="U278" s="75"/>
    </row>
    <row r="279" spans="1:21" ht="58.5" x14ac:dyDescent="0.15">
      <c r="A279" s="8" t="s">
        <v>304</v>
      </c>
      <c r="B279" s="64">
        <v>7</v>
      </c>
      <c r="C279" s="1" t="s">
        <v>305</v>
      </c>
      <c r="D279" s="8"/>
      <c r="E279" s="8" t="s">
        <v>3</v>
      </c>
      <c r="F279" s="72"/>
      <c r="G279" s="72"/>
      <c r="H279" s="72"/>
      <c r="I279" s="72"/>
      <c r="J279" s="72"/>
      <c r="K279" s="72"/>
      <c r="L279" s="72"/>
      <c r="M279" s="72"/>
      <c r="N279" s="72"/>
      <c r="O279" s="72"/>
      <c r="P279" s="58">
        <f t="shared" si="14"/>
        <v>0</v>
      </c>
      <c r="Q279" s="18">
        <f>VLOOKUP(A279,'[1]לאחר הנחת 35%- כ.כ מלא'!$B$2:$L$5068,8,0)</f>
        <v>236.5</v>
      </c>
      <c r="R279" s="7">
        <v>8.25</v>
      </c>
      <c r="S279" s="15">
        <f t="shared" si="12"/>
        <v>244.75</v>
      </c>
      <c r="T279" s="15">
        <f t="shared" si="13"/>
        <v>0</v>
      </c>
      <c r="U279" s="75"/>
    </row>
    <row r="280" spans="1:21" ht="24" x14ac:dyDescent="0.15">
      <c r="A280" s="8">
        <v>323</v>
      </c>
      <c r="B280" s="64">
        <v>7</v>
      </c>
      <c r="C280" s="1" t="s">
        <v>306</v>
      </c>
      <c r="D280" s="8"/>
      <c r="E280" s="8" t="s">
        <v>12</v>
      </c>
      <c r="F280" s="72">
        <v>150</v>
      </c>
      <c r="G280" s="72"/>
      <c r="H280" s="72"/>
      <c r="I280" s="72"/>
      <c r="J280" s="72"/>
      <c r="K280" s="72"/>
      <c r="L280" s="72"/>
      <c r="M280" s="72"/>
      <c r="N280" s="72"/>
      <c r="O280" s="72"/>
      <c r="P280" s="58">
        <f t="shared" si="14"/>
        <v>150</v>
      </c>
      <c r="Q280" s="18">
        <f>VLOOKUP(A280,'[1]לאחר הנחת 35%- כ.כ מלא'!$B$2:$L$5068,8,0)</f>
        <v>8.25</v>
      </c>
      <c r="R280" s="7">
        <v>26.4</v>
      </c>
      <c r="S280" s="15">
        <f t="shared" si="12"/>
        <v>34.65</v>
      </c>
      <c r="T280" s="15">
        <f t="shared" si="13"/>
        <v>5197.5</v>
      </c>
      <c r="U280" s="75"/>
    </row>
    <row r="281" spans="1:21" ht="24" x14ac:dyDescent="0.15">
      <c r="A281" s="8">
        <v>324</v>
      </c>
      <c r="B281" s="64">
        <v>7</v>
      </c>
      <c r="C281" s="1" t="s">
        <v>307</v>
      </c>
      <c r="D281" s="8"/>
      <c r="E281" s="8" t="s">
        <v>12</v>
      </c>
      <c r="F281" s="72"/>
      <c r="G281" s="72"/>
      <c r="H281" s="72"/>
      <c r="I281" s="72"/>
      <c r="J281" s="72"/>
      <c r="K281" s="72"/>
      <c r="L281" s="72"/>
      <c r="M281" s="72"/>
      <c r="N281" s="72"/>
      <c r="O281" s="72"/>
      <c r="P281" s="58">
        <f t="shared" si="14"/>
        <v>0</v>
      </c>
      <c r="Q281" s="18">
        <f>VLOOKUP(A281,'[1]לאחר הנחת 35%- כ.כ מלא'!$B$2:$L$5068,8,0)</f>
        <v>12.65</v>
      </c>
      <c r="R281" s="7">
        <v>26.4</v>
      </c>
      <c r="S281" s="15">
        <f t="shared" si="12"/>
        <v>39.049999999999997</v>
      </c>
      <c r="T281" s="15">
        <f t="shared" si="13"/>
        <v>0</v>
      </c>
      <c r="U281" s="75"/>
    </row>
    <row r="282" spans="1:21" ht="35.25" x14ac:dyDescent="0.15">
      <c r="A282" s="8">
        <v>325</v>
      </c>
      <c r="B282" s="64">
        <v>7</v>
      </c>
      <c r="C282" s="1" t="s">
        <v>308</v>
      </c>
      <c r="D282" s="116"/>
      <c r="E282" s="8" t="s">
        <v>3</v>
      </c>
      <c r="F282" s="72">
        <v>72</v>
      </c>
      <c r="G282" s="72"/>
      <c r="H282" s="72"/>
      <c r="I282" s="72"/>
      <c r="J282" s="72"/>
      <c r="K282" s="72"/>
      <c r="L282" s="72"/>
      <c r="M282" s="72"/>
      <c r="N282" s="72"/>
      <c r="O282" s="72"/>
      <c r="P282" s="58">
        <f t="shared" si="14"/>
        <v>72</v>
      </c>
      <c r="Q282" s="18">
        <f>VLOOKUP(A282,'[1]לאחר הנחת 35%- כ.כ מלא'!$B$2:$L$5068,8,0)</f>
        <v>0</v>
      </c>
      <c r="R282" s="7">
        <v>55</v>
      </c>
      <c r="S282" s="15">
        <f t="shared" si="12"/>
        <v>55</v>
      </c>
      <c r="T282" s="15">
        <f t="shared" si="13"/>
        <v>3960</v>
      </c>
      <c r="U282" s="75"/>
    </row>
    <row r="283" spans="1:21" ht="35.25" x14ac:dyDescent="0.15">
      <c r="A283" s="8">
        <v>326</v>
      </c>
      <c r="B283" s="64">
        <v>7</v>
      </c>
      <c r="C283" s="1" t="s">
        <v>309</v>
      </c>
      <c r="D283" s="8"/>
      <c r="E283" s="8" t="s">
        <v>3</v>
      </c>
      <c r="F283" s="72">
        <v>72</v>
      </c>
      <c r="G283" s="72"/>
      <c r="H283" s="72"/>
      <c r="I283" s="72"/>
      <c r="J283" s="72"/>
      <c r="K283" s="72"/>
      <c r="L283" s="72"/>
      <c r="M283" s="72"/>
      <c r="N283" s="72"/>
      <c r="O283" s="72"/>
      <c r="P283" s="58">
        <f t="shared" si="14"/>
        <v>72</v>
      </c>
      <c r="Q283" s="18">
        <f>VLOOKUP(A283,'[1]לאחר הנחת 35%- כ.כ מלא'!$B$2:$L$5068,8,0)</f>
        <v>19.25</v>
      </c>
      <c r="R283" s="7">
        <v>8.25</v>
      </c>
      <c r="S283" s="15">
        <f t="shared" si="12"/>
        <v>27.5</v>
      </c>
      <c r="T283" s="15">
        <f t="shared" si="13"/>
        <v>1980</v>
      </c>
      <c r="U283" s="75"/>
    </row>
    <row r="284" spans="1:21" ht="81" x14ac:dyDescent="0.15">
      <c r="A284" s="8">
        <v>327</v>
      </c>
      <c r="B284" s="64">
        <v>7</v>
      </c>
      <c r="C284" s="1" t="s">
        <v>310</v>
      </c>
      <c r="D284" s="8"/>
      <c r="E284" s="8" t="s">
        <v>12</v>
      </c>
      <c r="F284" s="72"/>
      <c r="G284" s="72"/>
      <c r="H284" s="72"/>
      <c r="I284" s="72"/>
      <c r="J284" s="72"/>
      <c r="K284" s="72"/>
      <c r="L284" s="72"/>
      <c r="M284" s="72"/>
      <c r="N284" s="72"/>
      <c r="O284" s="72"/>
      <c r="P284" s="58">
        <f t="shared" si="14"/>
        <v>0</v>
      </c>
      <c r="Q284" s="18">
        <f>VLOOKUP(A284,'[1]לאחר הנחת 35%- כ.כ מלא'!$B$2:$L$5068,8,0)</f>
        <v>74.8</v>
      </c>
      <c r="R284" s="7">
        <v>30.25</v>
      </c>
      <c r="S284" s="15">
        <f t="shared" si="12"/>
        <v>105.05</v>
      </c>
      <c r="T284" s="15">
        <f t="shared" si="13"/>
        <v>0</v>
      </c>
      <c r="U284" s="75"/>
    </row>
    <row r="285" spans="1:21" ht="81" x14ac:dyDescent="0.15">
      <c r="A285" s="8">
        <v>328</v>
      </c>
      <c r="B285" s="64">
        <v>7</v>
      </c>
      <c r="C285" s="1" t="s">
        <v>311</v>
      </c>
      <c r="D285" s="8"/>
      <c r="E285" s="8" t="s">
        <v>12</v>
      </c>
      <c r="F285" s="72"/>
      <c r="G285" s="72"/>
      <c r="H285" s="72"/>
      <c r="I285" s="72"/>
      <c r="J285" s="72"/>
      <c r="K285" s="72"/>
      <c r="L285" s="72"/>
      <c r="M285" s="72"/>
      <c r="N285" s="72"/>
      <c r="O285" s="72"/>
      <c r="P285" s="58">
        <f t="shared" si="14"/>
        <v>0</v>
      </c>
      <c r="Q285" s="18">
        <f>VLOOKUP(A285,'[1]לאחר הנחת 35%- כ.כ מלא'!$B$2:$L$5068,8,0)</f>
        <v>85.25</v>
      </c>
      <c r="R285" s="7">
        <v>38.5</v>
      </c>
      <c r="S285" s="15">
        <f t="shared" si="12"/>
        <v>123.75</v>
      </c>
      <c r="T285" s="15">
        <f t="shared" si="13"/>
        <v>0</v>
      </c>
      <c r="U285" s="75"/>
    </row>
    <row r="286" spans="1:21" ht="81" x14ac:dyDescent="0.15">
      <c r="A286" s="8">
        <v>329</v>
      </c>
      <c r="B286" s="64">
        <v>7</v>
      </c>
      <c r="C286" s="1" t="s">
        <v>312</v>
      </c>
      <c r="D286" s="8"/>
      <c r="E286" s="8" t="s">
        <v>12</v>
      </c>
      <c r="F286" s="72"/>
      <c r="G286" s="72"/>
      <c r="H286" s="72"/>
      <c r="I286" s="72"/>
      <c r="J286" s="72"/>
      <c r="K286" s="72"/>
      <c r="L286" s="72"/>
      <c r="M286" s="72"/>
      <c r="N286" s="72"/>
      <c r="O286" s="72"/>
      <c r="P286" s="58">
        <f t="shared" si="14"/>
        <v>0</v>
      </c>
      <c r="Q286" s="18">
        <f>VLOOKUP(A286,'[1]לאחר הנחת 35%- כ.כ מלא'!$B$2:$L$5068,8,0)</f>
        <v>161.15</v>
      </c>
      <c r="R286" s="7">
        <v>35.75</v>
      </c>
      <c r="S286" s="15">
        <f t="shared" si="12"/>
        <v>196.9</v>
      </c>
      <c r="T286" s="15">
        <f t="shared" si="13"/>
        <v>0</v>
      </c>
      <c r="U286" s="75"/>
    </row>
    <row r="287" spans="1:21" ht="46.5" x14ac:dyDescent="0.15">
      <c r="A287" s="8">
        <v>330</v>
      </c>
      <c r="B287" s="64">
        <v>7</v>
      </c>
      <c r="C287" s="1" t="s">
        <v>313</v>
      </c>
      <c r="D287" s="8"/>
      <c r="E287" s="8" t="s">
        <v>12</v>
      </c>
      <c r="F287" s="72"/>
      <c r="G287" s="72"/>
      <c r="H287" s="72"/>
      <c r="I287" s="72"/>
      <c r="J287" s="72"/>
      <c r="K287" s="72"/>
      <c r="L287" s="72"/>
      <c r="M287" s="72"/>
      <c r="N287" s="72"/>
      <c r="O287" s="72"/>
      <c r="P287" s="58">
        <f t="shared" si="14"/>
        <v>0</v>
      </c>
      <c r="Q287" s="18">
        <f>VLOOKUP(A287,'[1]לאחר הנחת 35%- כ.כ מלא'!$B$2:$L$5068,8,0)</f>
        <v>6.6</v>
      </c>
      <c r="R287" s="7">
        <v>16.5</v>
      </c>
      <c r="S287" s="15">
        <f t="shared" si="12"/>
        <v>23.1</v>
      </c>
      <c r="T287" s="15">
        <f t="shared" si="13"/>
        <v>0</v>
      </c>
      <c r="U287" s="75"/>
    </row>
    <row r="288" spans="1:21" ht="58.5" x14ac:dyDescent="0.15">
      <c r="A288" s="8">
        <v>331</v>
      </c>
      <c r="B288" s="64">
        <v>7</v>
      </c>
      <c r="C288" s="1" t="s">
        <v>314</v>
      </c>
      <c r="D288" s="8"/>
      <c r="E288" s="8" t="s">
        <v>12</v>
      </c>
      <c r="F288" s="72"/>
      <c r="G288" s="72"/>
      <c r="H288" s="72"/>
      <c r="I288" s="72"/>
      <c r="J288" s="72"/>
      <c r="K288" s="72"/>
      <c r="L288" s="72"/>
      <c r="M288" s="72"/>
      <c r="N288" s="72"/>
      <c r="O288" s="72"/>
      <c r="P288" s="58">
        <f t="shared" si="14"/>
        <v>0</v>
      </c>
      <c r="Q288" s="18">
        <f>VLOOKUP(A288,'[1]לאחר הנחת 35%- כ.כ מלא'!$B$2:$L$5068,8,0)</f>
        <v>19.25</v>
      </c>
      <c r="R288" s="7">
        <v>22</v>
      </c>
      <c r="S288" s="15">
        <f t="shared" si="12"/>
        <v>41.25</v>
      </c>
      <c r="T288" s="15">
        <f t="shared" si="13"/>
        <v>0</v>
      </c>
      <c r="U288" s="75"/>
    </row>
    <row r="289" spans="1:21" ht="58.5" x14ac:dyDescent="0.15">
      <c r="A289" s="12">
        <v>332</v>
      </c>
      <c r="B289" s="63">
        <v>7</v>
      </c>
      <c r="C289" s="21" t="s">
        <v>27</v>
      </c>
      <c r="D289" s="8"/>
      <c r="E289" s="12" t="s">
        <v>12</v>
      </c>
      <c r="F289" s="71"/>
      <c r="G289" s="71"/>
      <c r="H289" s="71"/>
      <c r="I289" s="71"/>
      <c r="J289" s="71"/>
      <c r="K289" s="71"/>
      <c r="L289" s="71"/>
      <c r="M289" s="71"/>
      <c r="N289" s="71"/>
      <c r="O289" s="71"/>
      <c r="P289" s="58">
        <f t="shared" si="14"/>
        <v>0</v>
      </c>
      <c r="Q289" s="18">
        <f>VLOOKUP(A289,'[1]לאחר הנחת 35%- כ.כ מלא'!$B$2:$L$5068,8,0)</f>
        <v>20</v>
      </c>
      <c r="R289" s="16">
        <v>15</v>
      </c>
      <c r="S289" s="15">
        <f t="shared" si="12"/>
        <v>35</v>
      </c>
      <c r="T289" s="15">
        <f t="shared" si="13"/>
        <v>0</v>
      </c>
      <c r="U289" s="14"/>
    </row>
    <row r="290" spans="1:21" ht="58.5" x14ac:dyDescent="0.15">
      <c r="A290" s="8">
        <v>333</v>
      </c>
      <c r="B290" s="64">
        <v>7</v>
      </c>
      <c r="C290" s="1" t="s">
        <v>315</v>
      </c>
      <c r="D290" s="8"/>
      <c r="E290" s="8" t="s">
        <v>12</v>
      </c>
      <c r="F290" s="72"/>
      <c r="G290" s="72"/>
      <c r="H290" s="72"/>
      <c r="I290" s="72"/>
      <c r="J290" s="72"/>
      <c r="K290" s="72"/>
      <c r="L290" s="72"/>
      <c r="M290" s="72"/>
      <c r="N290" s="72"/>
      <c r="O290" s="72"/>
      <c r="P290" s="58">
        <f t="shared" si="14"/>
        <v>0</v>
      </c>
      <c r="Q290" s="18">
        <f>VLOOKUP(A290,'[1]לאחר הנחת 35%- כ.כ מלא'!$B$2:$L$5068,8,0)</f>
        <v>113.3</v>
      </c>
      <c r="R290" s="7">
        <v>30.25</v>
      </c>
      <c r="S290" s="15">
        <f t="shared" si="12"/>
        <v>143.55000000000001</v>
      </c>
      <c r="T290" s="15">
        <f t="shared" si="13"/>
        <v>0</v>
      </c>
      <c r="U290" s="75"/>
    </row>
    <row r="291" spans="1:21" ht="69.75" x14ac:dyDescent="0.15">
      <c r="A291" s="8">
        <v>334</v>
      </c>
      <c r="B291" s="64">
        <v>7</v>
      </c>
      <c r="C291" s="1" t="s">
        <v>316</v>
      </c>
      <c r="D291" s="8"/>
      <c r="E291" s="8" t="s">
        <v>17</v>
      </c>
      <c r="F291" s="72"/>
      <c r="G291" s="72"/>
      <c r="H291" s="72"/>
      <c r="I291" s="72"/>
      <c r="J291" s="72"/>
      <c r="K291" s="72"/>
      <c r="L291" s="72"/>
      <c r="M291" s="72"/>
      <c r="N291" s="72"/>
      <c r="O291" s="72"/>
      <c r="P291" s="58">
        <f t="shared" si="14"/>
        <v>0</v>
      </c>
      <c r="Q291" s="18">
        <f>VLOOKUP(A291,'[1]לאחר הנחת 35%- כ.כ מלא'!$B$2:$L$5068,8,0)</f>
        <v>522.5</v>
      </c>
      <c r="R291" s="7">
        <v>55</v>
      </c>
      <c r="S291" s="15">
        <f t="shared" si="12"/>
        <v>577.5</v>
      </c>
      <c r="T291" s="15">
        <f t="shared" si="13"/>
        <v>0</v>
      </c>
      <c r="U291" s="75"/>
    </row>
    <row r="292" spans="1:21" ht="35.25" x14ac:dyDescent="0.15">
      <c r="A292" s="8">
        <v>335</v>
      </c>
      <c r="B292" s="64">
        <v>7</v>
      </c>
      <c r="C292" s="1" t="s">
        <v>317</v>
      </c>
      <c r="D292" s="8"/>
      <c r="E292" s="8" t="s">
        <v>12</v>
      </c>
      <c r="F292" s="72"/>
      <c r="G292" s="72"/>
      <c r="H292" s="72"/>
      <c r="I292" s="72"/>
      <c r="J292" s="72"/>
      <c r="K292" s="72"/>
      <c r="L292" s="72"/>
      <c r="M292" s="72"/>
      <c r="N292" s="72"/>
      <c r="O292" s="72"/>
      <c r="P292" s="58">
        <f t="shared" si="14"/>
        <v>0</v>
      </c>
      <c r="Q292" s="18">
        <f>VLOOKUP(A292,'[1]לאחר הנחת 35%- כ.כ מלא'!$B$2:$L$5068,8,0)</f>
        <v>3.85</v>
      </c>
      <c r="R292" s="7">
        <v>19.25</v>
      </c>
      <c r="S292" s="15">
        <f t="shared" si="12"/>
        <v>23.1</v>
      </c>
      <c r="T292" s="15">
        <f t="shared" si="13"/>
        <v>0</v>
      </c>
      <c r="U292" s="75"/>
    </row>
    <row r="293" spans="1:21" ht="24" x14ac:dyDescent="0.15">
      <c r="A293" s="8">
        <v>336</v>
      </c>
      <c r="B293" s="64">
        <v>7</v>
      </c>
      <c r="C293" s="1" t="s">
        <v>318</v>
      </c>
      <c r="D293" s="8"/>
      <c r="E293" s="8" t="s">
        <v>12</v>
      </c>
      <c r="F293" s="72"/>
      <c r="G293" s="72"/>
      <c r="H293" s="72"/>
      <c r="I293" s="72"/>
      <c r="J293" s="72"/>
      <c r="K293" s="72"/>
      <c r="L293" s="72"/>
      <c r="M293" s="72"/>
      <c r="N293" s="72"/>
      <c r="O293" s="72"/>
      <c r="P293" s="58">
        <f t="shared" si="14"/>
        <v>0</v>
      </c>
      <c r="Q293" s="18">
        <f>VLOOKUP(A293,'[1]לאחר הנחת 35%- כ.כ מלא'!$B$2:$L$5068,8,0)</f>
        <v>7.7</v>
      </c>
      <c r="R293" s="7">
        <v>30.25</v>
      </c>
      <c r="S293" s="15">
        <f t="shared" si="12"/>
        <v>37.950000000000003</v>
      </c>
      <c r="T293" s="15">
        <f t="shared" si="13"/>
        <v>0</v>
      </c>
      <c r="U293" s="75"/>
    </row>
    <row r="294" spans="1:21" ht="58.5" x14ac:dyDescent="0.15">
      <c r="A294" s="8">
        <v>338</v>
      </c>
      <c r="B294" s="64">
        <v>7</v>
      </c>
      <c r="C294" s="1" t="s">
        <v>319</v>
      </c>
      <c r="D294" s="8"/>
      <c r="E294" s="8" t="s">
        <v>3</v>
      </c>
      <c r="F294" s="72"/>
      <c r="G294" s="72"/>
      <c r="H294" s="72"/>
      <c r="I294" s="72"/>
      <c r="J294" s="72"/>
      <c r="K294" s="72"/>
      <c r="L294" s="72"/>
      <c r="M294" s="72"/>
      <c r="N294" s="72"/>
      <c r="O294" s="72"/>
      <c r="P294" s="58">
        <f t="shared" si="14"/>
        <v>0</v>
      </c>
      <c r="Q294" s="18">
        <f>VLOOKUP(A294,'[1]לאחר הנחת 35%- כ.כ מלא'!$B$2:$L$5068,8,0)</f>
        <v>672.65</v>
      </c>
      <c r="R294" s="7">
        <v>695.19999999999993</v>
      </c>
      <c r="S294" s="15">
        <f t="shared" si="12"/>
        <v>1367.85</v>
      </c>
      <c r="T294" s="15">
        <f t="shared" si="13"/>
        <v>0</v>
      </c>
      <c r="U294" s="75"/>
    </row>
    <row r="295" spans="1:21" ht="58.5" x14ac:dyDescent="0.15">
      <c r="A295" s="8">
        <v>339</v>
      </c>
      <c r="B295" s="64">
        <v>7</v>
      </c>
      <c r="C295" s="1" t="s">
        <v>320</v>
      </c>
      <c r="D295" s="8"/>
      <c r="E295" s="8" t="s">
        <v>3</v>
      </c>
      <c r="F295" s="72"/>
      <c r="G295" s="72"/>
      <c r="H295" s="72"/>
      <c r="I295" s="72"/>
      <c r="J295" s="72"/>
      <c r="K295" s="72"/>
      <c r="L295" s="72"/>
      <c r="M295" s="72"/>
      <c r="N295" s="72"/>
      <c r="O295" s="72"/>
      <c r="P295" s="58">
        <f t="shared" si="14"/>
        <v>0</v>
      </c>
      <c r="Q295" s="18">
        <f>VLOOKUP(A295,'[1]לאחר הנחת 35%- כ.כ מלא'!$B$2:$L$5068,8,0)</f>
        <v>686.4</v>
      </c>
      <c r="R295" s="7">
        <v>921.8</v>
      </c>
      <c r="S295" s="15">
        <f t="shared" si="12"/>
        <v>1608.1999999999998</v>
      </c>
      <c r="T295" s="15">
        <f t="shared" si="13"/>
        <v>0</v>
      </c>
      <c r="U295" s="75"/>
    </row>
    <row r="296" spans="1:21" ht="24" x14ac:dyDescent="0.15">
      <c r="A296" s="8">
        <v>340</v>
      </c>
      <c r="B296" s="64">
        <v>7</v>
      </c>
      <c r="C296" s="1" t="s">
        <v>321</v>
      </c>
      <c r="D296" s="8"/>
      <c r="E296" s="8" t="s">
        <v>12</v>
      </c>
      <c r="F296" s="72"/>
      <c r="G296" s="72"/>
      <c r="H296" s="72"/>
      <c r="I296" s="72"/>
      <c r="J296" s="72"/>
      <c r="K296" s="72"/>
      <c r="L296" s="72"/>
      <c r="M296" s="72"/>
      <c r="N296" s="72"/>
      <c r="O296" s="72"/>
      <c r="P296" s="58">
        <f t="shared" si="14"/>
        <v>0</v>
      </c>
      <c r="Q296" s="18">
        <f>VLOOKUP(A296,'[1]לאחר הנחת 35%- כ.כ מלא'!$B$2:$L$5068,8,0)</f>
        <v>0</v>
      </c>
      <c r="R296" s="7">
        <v>163.9</v>
      </c>
      <c r="S296" s="15">
        <f t="shared" si="12"/>
        <v>163.9</v>
      </c>
      <c r="T296" s="15">
        <f t="shared" si="13"/>
        <v>0</v>
      </c>
      <c r="U296" s="75"/>
    </row>
    <row r="297" spans="1:21" ht="35.25" x14ac:dyDescent="0.15">
      <c r="A297" s="8">
        <v>341</v>
      </c>
      <c r="B297" s="64">
        <v>7</v>
      </c>
      <c r="C297" s="1" t="s">
        <v>322</v>
      </c>
      <c r="D297" s="8"/>
      <c r="E297" s="8" t="s">
        <v>3</v>
      </c>
      <c r="F297" s="72"/>
      <c r="G297" s="72"/>
      <c r="H297" s="72"/>
      <c r="I297" s="72"/>
      <c r="J297" s="72"/>
      <c r="K297" s="72"/>
      <c r="L297" s="72"/>
      <c r="M297" s="72"/>
      <c r="N297" s="72"/>
      <c r="O297" s="72"/>
      <c r="P297" s="58">
        <f t="shared" si="14"/>
        <v>0</v>
      </c>
      <c r="Q297" s="18">
        <f>VLOOKUP(A297,'[1]לאחר הנחת 35%- כ.כ מלא'!$B$2:$L$5068,8,0)</f>
        <v>40.699999999999996</v>
      </c>
      <c r="R297" s="7">
        <v>14.299999999999999</v>
      </c>
      <c r="S297" s="15">
        <f t="shared" si="12"/>
        <v>54.999999999999993</v>
      </c>
      <c r="T297" s="15">
        <f t="shared" si="13"/>
        <v>0</v>
      </c>
      <c r="U297" s="75"/>
    </row>
    <row r="298" spans="1:21" ht="35.25" x14ac:dyDescent="0.15">
      <c r="A298" s="8">
        <v>342</v>
      </c>
      <c r="B298" s="64">
        <v>7</v>
      </c>
      <c r="C298" s="1" t="s">
        <v>323</v>
      </c>
      <c r="D298" s="72">
        <v>0</v>
      </c>
      <c r="E298" s="8" t="s">
        <v>3</v>
      </c>
      <c r="F298" s="72"/>
      <c r="G298" s="72"/>
      <c r="H298" s="72"/>
      <c r="I298" s="72"/>
      <c r="J298" s="72"/>
      <c r="K298" s="72"/>
      <c r="L298" s="72"/>
      <c r="M298" s="72"/>
      <c r="N298" s="72"/>
      <c r="O298" s="72"/>
      <c r="P298" s="58">
        <f t="shared" si="14"/>
        <v>0</v>
      </c>
      <c r="Q298" s="18">
        <f>VLOOKUP(A298,'[1]לאחר הנחת 35%- כ.כ מלא'!$B$2:$L$5068,8,0)</f>
        <v>0</v>
      </c>
      <c r="R298" s="7">
        <v>330</v>
      </c>
      <c r="S298" s="15">
        <f t="shared" si="12"/>
        <v>330</v>
      </c>
      <c r="T298" s="15">
        <f t="shared" si="13"/>
        <v>0</v>
      </c>
      <c r="U298" s="75"/>
    </row>
    <row r="299" spans="1:21" ht="46.5" x14ac:dyDescent="0.15">
      <c r="A299" s="8">
        <v>343</v>
      </c>
      <c r="B299" s="64">
        <v>7</v>
      </c>
      <c r="C299" s="1" t="s">
        <v>324</v>
      </c>
      <c r="D299" s="8"/>
      <c r="E299" s="8" t="s">
        <v>325</v>
      </c>
      <c r="F299" s="72"/>
      <c r="G299" s="72"/>
      <c r="H299" s="72"/>
      <c r="I299" s="72"/>
      <c r="J299" s="72"/>
      <c r="K299" s="72"/>
      <c r="L299" s="72"/>
      <c r="M299" s="72"/>
      <c r="N299" s="72"/>
      <c r="O299" s="72"/>
      <c r="P299" s="58">
        <f t="shared" si="14"/>
        <v>0</v>
      </c>
      <c r="Q299" s="18">
        <f>VLOOKUP(A299,'[1]לאחר הנחת 35%- כ.כ מלא'!$B$2:$L$5068,8,0)</f>
        <v>0</v>
      </c>
      <c r="R299" s="7"/>
      <c r="S299" s="15">
        <f t="shared" si="12"/>
        <v>0</v>
      </c>
      <c r="T299" s="15">
        <f t="shared" si="13"/>
        <v>0</v>
      </c>
      <c r="U299" s="75"/>
    </row>
    <row r="300" spans="1:21" ht="24" x14ac:dyDescent="0.15">
      <c r="A300" s="8">
        <v>344</v>
      </c>
      <c r="B300" s="64">
        <v>7</v>
      </c>
      <c r="C300" s="1" t="s">
        <v>326</v>
      </c>
      <c r="D300" s="8"/>
      <c r="E300" s="8" t="s">
        <v>12</v>
      </c>
      <c r="F300" s="72"/>
      <c r="G300" s="72"/>
      <c r="H300" s="72"/>
      <c r="I300" s="72"/>
      <c r="J300" s="72"/>
      <c r="K300" s="72"/>
      <c r="L300" s="72"/>
      <c r="M300" s="72"/>
      <c r="N300" s="72"/>
      <c r="O300" s="72"/>
      <c r="P300" s="58">
        <f t="shared" si="14"/>
        <v>0</v>
      </c>
      <c r="Q300" s="18">
        <f>VLOOKUP(A300,'[1]לאחר הנחת 35%- כ.כ מלא'!$B$2:$L$5068,8,0)</f>
        <v>0</v>
      </c>
      <c r="R300" s="7"/>
      <c r="S300" s="15">
        <f t="shared" si="12"/>
        <v>0</v>
      </c>
      <c r="T300" s="15">
        <f t="shared" si="13"/>
        <v>0</v>
      </c>
      <c r="U300" s="75"/>
    </row>
    <row r="301" spans="1:21" ht="51" x14ac:dyDescent="0.15">
      <c r="A301" s="8">
        <v>345</v>
      </c>
      <c r="B301" s="64">
        <v>7</v>
      </c>
      <c r="C301" s="6" t="s">
        <v>327</v>
      </c>
      <c r="D301" s="8"/>
      <c r="E301" s="8" t="s">
        <v>12</v>
      </c>
      <c r="F301" s="72">
        <v>100</v>
      </c>
      <c r="G301" s="72"/>
      <c r="H301" s="72"/>
      <c r="I301" s="72"/>
      <c r="J301" s="72"/>
      <c r="K301" s="72"/>
      <c r="L301" s="72"/>
      <c r="M301" s="72"/>
      <c r="N301" s="72"/>
      <c r="O301" s="72"/>
      <c r="P301" s="58">
        <f t="shared" si="14"/>
        <v>100</v>
      </c>
      <c r="Q301" s="18">
        <f>VLOOKUP(A301,'[1]לאחר הנחת 35%- כ.כ מלא'!$B$2:$L$5068,8,0)</f>
        <v>0</v>
      </c>
      <c r="R301" s="7">
        <v>6.6</v>
      </c>
      <c r="S301" s="15">
        <f t="shared" si="12"/>
        <v>6.6</v>
      </c>
      <c r="T301" s="15">
        <f t="shared" si="13"/>
        <v>660</v>
      </c>
      <c r="U301" s="75"/>
    </row>
    <row r="302" spans="1:21" ht="24" x14ac:dyDescent="0.15">
      <c r="A302" s="8">
        <v>346</v>
      </c>
      <c r="B302" s="64">
        <v>7</v>
      </c>
      <c r="C302" s="1" t="s">
        <v>328</v>
      </c>
      <c r="D302" s="8"/>
      <c r="E302" s="8" t="s">
        <v>12</v>
      </c>
      <c r="F302" s="72"/>
      <c r="G302" s="72"/>
      <c r="H302" s="72"/>
      <c r="I302" s="72"/>
      <c r="J302" s="72"/>
      <c r="K302" s="72"/>
      <c r="L302" s="72"/>
      <c r="M302" s="72"/>
      <c r="N302" s="72"/>
      <c r="O302" s="72"/>
      <c r="P302" s="58">
        <f t="shared" si="14"/>
        <v>0</v>
      </c>
      <c r="Q302" s="18">
        <f>VLOOKUP(A302,'[1]לאחר הנחת 35%- כ.כ מלא'!$B$2:$L$5068,8,0)</f>
        <v>110</v>
      </c>
      <c r="R302" s="7">
        <v>29.7</v>
      </c>
      <c r="S302" s="15">
        <f t="shared" si="12"/>
        <v>139.69999999999999</v>
      </c>
      <c r="T302" s="15">
        <f t="shared" si="13"/>
        <v>0</v>
      </c>
      <c r="U302" s="75"/>
    </row>
    <row r="303" spans="1:21" ht="35.25" x14ac:dyDescent="0.15">
      <c r="A303" s="8">
        <v>347</v>
      </c>
      <c r="B303" s="64">
        <v>7</v>
      </c>
      <c r="C303" s="1" t="s">
        <v>329</v>
      </c>
      <c r="D303" s="8"/>
      <c r="E303" s="8" t="s">
        <v>269</v>
      </c>
      <c r="F303" s="72"/>
      <c r="G303" s="72"/>
      <c r="H303" s="72"/>
      <c r="I303" s="72"/>
      <c r="J303" s="72"/>
      <c r="K303" s="72"/>
      <c r="L303" s="72"/>
      <c r="M303" s="72"/>
      <c r="N303" s="72"/>
      <c r="O303" s="72"/>
      <c r="P303" s="58">
        <f t="shared" si="14"/>
        <v>0</v>
      </c>
      <c r="Q303" s="18">
        <f>VLOOKUP(A303,'[1]לאחר הנחת 35%- כ.כ מלא'!$B$2:$L$5068,8,0)</f>
        <v>88</v>
      </c>
      <c r="R303" s="7">
        <v>82.5</v>
      </c>
      <c r="S303" s="15">
        <f t="shared" si="12"/>
        <v>170.5</v>
      </c>
      <c r="T303" s="15">
        <f t="shared" si="13"/>
        <v>0</v>
      </c>
      <c r="U303" s="75"/>
    </row>
    <row r="304" spans="1:21" ht="35.25" x14ac:dyDescent="0.15">
      <c r="A304" s="8">
        <v>348</v>
      </c>
      <c r="B304" s="64">
        <v>7</v>
      </c>
      <c r="C304" s="1" t="s">
        <v>330</v>
      </c>
      <c r="D304" s="8"/>
      <c r="E304" s="8" t="s">
        <v>3</v>
      </c>
      <c r="F304" s="72"/>
      <c r="G304" s="72"/>
      <c r="H304" s="72"/>
      <c r="I304" s="72"/>
      <c r="J304" s="72"/>
      <c r="K304" s="72"/>
      <c r="L304" s="72"/>
      <c r="M304" s="72"/>
      <c r="N304" s="72"/>
      <c r="O304" s="72"/>
      <c r="P304" s="58">
        <f t="shared" si="14"/>
        <v>0</v>
      </c>
      <c r="Q304" s="18">
        <f>VLOOKUP(A304,'[1]לאחר הנחת 35%- כ.כ מלא'!$B$2:$L$5068,8,0)</f>
        <v>137.5</v>
      </c>
      <c r="R304" s="7">
        <v>55</v>
      </c>
      <c r="S304" s="15">
        <f t="shared" si="12"/>
        <v>192.5</v>
      </c>
      <c r="T304" s="15">
        <f t="shared" si="13"/>
        <v>0</v>
      </c>
      <c r="U304" s="75"/>
    </row>
    <row r="305" spans="1:21" ht="81" x14ac:dyDescent="0.15">
      <c r="A305" s="8">
        <v>352</v>
      </c>
      <c r="B305" s="64">
        <v>8</v>
      </c>
      <c r="C305" s="1" t="s">
        <v>331</v>
      </c>
      <c r="D305" s="8"/>
      <c r="E305" s="8" t="s">
        <v>17</v>
      </c>
      <c r="F305" s="72"/>
      <c r="G305" s="72"/>
      <c r="H305" s="72"/>
      <c r="I305" s="72"/>
      <c r="J305" s="72"/>
      <c r="K305" s="72"/>
      <c r="L305" s="72"/>
      <c r="M305" s="72"/>
      <c r="N305" s="72"/>
      <c r="O305" s="72"/>
      <c r="P305" s="58">
        <f t="shared" si="14"/>
        <v>0</v>
      </c>
      <c r="Q305" s="18">
        <f>VLOOKUP(A305,'[1]לאחר הנחת 35%- כ.כ מלא'!$B$2:$L$5068,8,0)</f>
        <v>876.15</v>
      </c>
      <c r="R305" s="7">
        <v>1103.8499999999999</v>
      </c>
      <c r="S305" s="15">
        <f t="shared" si="12"/>
        <v>1980</v>
      </c>
      <c r="T305" s="15">
        <f t="shared" si="13"/>
        <v>0</v>
      </c>
      <c r="U305" s="75"/>
    </row>
    <row r="306" spans="1:21" x14ac:dyDescent="0.15">
      <c r="A306" s="8">
        <v>353</v>
      </c>
      <c r="B306" s="64">
        <v>8</v>
      </c>
      <c r="C306" s="1" t="s">
        <v>332</v>
      </c>
      <c r="D306" s="8"/>
      <c r="E306" s="8" t="s">
        <v>12</v>
      </c>
      <c r="F306" s="72"/>
      <c r="G306" s="72"/>
      <c r="H306" s="72"/>
      <c r="I306" s="72"/>
      <c r="J306" s="72"/>
      <c r="K306" s="72"/>
      <c r="L306" s="72"/>
      <c r="M306" s="72"/>
      <c r="N306" s="72"/>
      <c r="O306" s="72"/>
      <c r="P306" s="58">
        <f t="shared" si="14"/>
        <v>0</v>
      </c>
      <c r="Q306" s="18">
        <f>VLOOKUP(A306,'[1]לאחר הנחת 35%- כ.כ מלא'!$B$2:$L$5068,8,0)</f>
        <v>13.2</v>
      </c>
      <c r="R306" s="7">
        <v>4.4000000000000004</v>
      </c>
      <c r="S306" s="15">
        <f t="shared" si="12"/>
        <v>17.600000000000001</v>
      </c>
      <c r="T306" s="15">
        <f t="shared" si="13"/>
        <v>0</v>
      </c>
      <c r="U306" s="75"/>
    </row>
    <row r="307" spans="1:21" ht="35.25" x14ac:dyDescent="0.15">
      <c r="A307" s="8">
        <v>356</v>
      </c>
      <c r="B307" s="64">
        <v>8</v>
      </c>
      <c r="C307" s="1" t="s">
        <v>333</v>
      </c>
      <c r="D307" s="8"/>
      <c r="E307" s="8" t="s">
        <v>3</v>
      </c>
      <c r="F307" s="72"/>
      <c r="G307" s="72"/>
      <c r="H307" s="72"/>
      <c r="I307" s="72"/>
      <c r="J307" s="72"/>
      <c r="K307" s="72"/>
      <c r="L307" s="72"/>
      <c r="M307" s="72"/>
      <c r="N307" s="72"/>
      <c r="O307" s="72"/>
      <c r="P307" s="58">
        <f t="shared" si="14"/>
        <v>0</v>
      </c>
      <c r="Q307" s="18">
        <f>VLOOKUP(A307,'[1]לאחר הנחת 35%- כ.כ מלא'!$B$2:$L$5068,8,0)</f>
        <v>111.1</v>
      </c>
      <c r="R307" s="7">
        <v>24.75</v>
      </c>
      <c r="S307" s="15">
        <f t="shared" si="12"/>
        <v>135.85</v>
      </c>
      <c r="T307" s="15">
        <f t="shared" si="13"/>
        <v>0</v>
      </c>
      <c r="U307" s="75"/>
    </row>
    <row r="308" spans="1:21" ht="69.75" x14ac:dyDescent="0.15">
      <c r="A308" s="8">
        <v>358</v>
      </c>
      <c r="B308" s="64">
        <v>8</v>
      </c>
      <c r="C308" s="1" t="s">
        <v>334</v>
      </c>
      <c r="D308" s="8"/>
      <c r="E308" s="8" t="s">
        <v>17</v>
      </c>
      <c r="F308" s="72"/>
      <c r="G308" s="72"/>
      <c r="H308" s="72"/>
      <c r="I308" s="72"/>
      <c r="J308" s="72"/>
      <c r="K308" s="72"/>
      <c r="L308" s="72"/>
      <c r="M308" s="72"/>
      <c r="N308" s="72"/>
      <c r="O308" s="72"/>
      <c r="P308" s="58">
        <f t="shared" si="14"/>
        <v>0</v>
      </c>
      <c r="Q308" s="18">
        <f>VLOOKUP(A308,'[1]לאחר הנחת 35%- כ.כ מלא'!$B$2:$L$5068,8,0)</f>
        <v>658.35</v>
      </c>
      <c r="R308" s="7">
        <v>149.05000000000001</v>
      </c>
      <c r="S308" s="15">
        <f t="shared" si="12"/>
        <v>807.40000000000009</v>
      </c>
      <c r="T308" s="15">
        <f t="shared" si="13"/>
        <v>0</v>
      </c>
      <c r="U308" s="75"/>
    </row>
    <row r="309" spans="1:21" ht="46.5" x14ac:dyDescent="0.15">
      <c r="A309" s="8">
        <v>359</v>
      </c>
      <c r="B309" s="64">
        <v>8</v>
      </c>
      <c r="C309" s="1" t="s">
        <v>335</v>
      </c>
      <c r="D309" s="8"/>
      <c r="E309" s="8" t="s">
        <v>336</v>
      </c>
      <c r="F309" s="72"/>
      <c r="G309" s="72"/>
      <c r="H309" s="72"/>
      <c r="I309" s="72"/>
      <c r="J309" s="72"/>
      <c r="K309" s="72"/>
      <c r="L309" s="72"/>
      <c r="M309" s="72"/>
      <c r="N309" s="72"/>
      <c r="O309" s="72"/>
      <c r="P309" s="58">
        <f t="shared" si="14"/>
        <v>0</v>
      </c>
      <c r="Q309" s="18">
        <f>VLOOKUP(A309,'[1]לאחר הנחת 35%- כ.כ מלא'!$B$2:$L$5068,8,0)</f>
        <v>660</v>
      </c>
      <c r="R309" s="7"/>
      <c r="S309" s="15">
        <f t="shared" si="12"/>
        <v>660</v>
      </c>
      <c r="T309" s="15">
        <f t="shared" si="13"/>
        <v>0</v>
      </c>
      <c r="U309" s="75"/>
    </row>
    <row r="310" spans="1:21" ht="81" x14ac:dyDescent="0.15">
      <c r="A310" s="8">
        <v>384</v>
      </c>
      <c r="B310" s="64">
        <v>9</v>
      </c>
      <c r="C310" s="1" t="s">
        <v>337</v>
      </c>
      <c r="D310" s="8"/>
      <c r="E310" s="8" t="s">
        <v>3</v>
      </c>
      <c r="F310" s="72"/>
      <c r="G310" s="72"/>
      <c r="H310" s="72"/>
      <c r="I310" s="72"/>
      <c r="J310" s="72"/>
      <c r="K310" s="72"/>
      <c r="L310" s="72"/>
      <c r="M310" s="72"/>
      <c r="N310" s="72"/>
      <c r="O310" s="72"/>
      <c r="P310" s="58">
        <f t="shared" si="14"/>
        <v>0</v>
      </c>
      <c r="Q310" s="18">
        <v>1446.5</v>
      </c>
      <c r="R310" s="7">
        <v>55</v>
      </c>
      <c r="S310" s="15">
        <f t="shared" si="12"/>
        <v>1501.5</v>
      </c>
      <c r="T310" s="15">
        <f t="shared" si="13"/>
        <v>0</v>
      </c>
      <c r="U310" s="75"/>
    </row>
    <row r="311" spans="1:21" ht="93" x14ac:dyDescent="0.15">
      <c r="A311" s="8">
        <v>385</v>
      </c>
      <c r="B311" s="64">
        <v>9</v>
      </c>
      <c r="C311" s="1" t="s">
        <v>338</v>
      </c>
      <c r="D311" s="8"/>
      <c r="E311" s="8" t="s">
        <v>3</v>
      </c>
      <c r="F311" s="72"/>
      <c r="G311" s="72"/>
      <c r="H311" s="72"/>
      <c r="I311" s="72"/>
      <c r="J311" s="72"/>
      <c r="K311" s="72"/>
      <c r="L311" s="72"/>
      <c r="M311" s="72"/>
      <c r="N311" s="72"/>
      <c r="O311" s="72"/>
      <c r="P311" s="58">
        <f t="shared" si="14"/>
        <v>0</v>
      </c>
      <c r="Q311" s="18">
        <v>1441</v>
      </c>
      <c r="R311" s="7">
        <v>55</v>
      </c>
      <c r="S311" s="15">
        <f t="shared" si="12"/>
        <v>1496</v>
      </c>
      <c r="T311" s="15">
        <f t="shared" si="13"/>
        <v>0</v>
      </c>
      <c r="U311" s="75"/>
    </row>
    <row r="312" spans="1:21" ht="46.5" x14ac:dyDescent="0.15">
      <c r="A312" s="8">
        <v>386</v>
      </c>
      <c r="B312" s="64">
        <v>9</v>
      </c>
      <c r="C312" s="1" t="s">
        <v>339</v>
      </c>
      <c r="D312" s="8"/>
      <c r="E312" s="8" t="s">
        <v>3</v>
      </c>
      <c r="F312" s="72"/>
      <c r="G312" s="72"/>
      <c r="H312" s="72"/>
      <c r="I312" s="72"/>
      <c r="J312" s="72"/>
      <c r="K312" s="72"/>
      <c r="L312" s="72"/>
      <c r="M312" s="72"/>
      <c r="N312" s="72"/>
      <c r="O312" s="72"/>
      <c r="P312" s="58">
        <f t="shared" si="14"/>
        <v>0</v>
      </c>
      <c r="Q312" s="18">
        <f>VLOOKUP(A312,'[1]לאחר הנחת 35%- כ.כ מלא'!$B$2:$L$5068,8,0)</f>
        <v>346.5</v>
      </c>
      <c r="R312" s="7">
        <v>5.5</v>
      </c>
      <c r="S312" s="15">
        <f t="shared" si="12"/>
        <v>352</v>
      </c>
      <c r="T312" s="15">
        <f t="shared" si="13"/>
        <v>0</v>
      </c>
      <c r="U312" s="75"/>
    </row>
    <row r="313" spans="1:21" ht="35.25" x14ac:dyDescent="0.15">
      <c r="A313" s="8">
        <v>387</v>
      </c>
      <c r="B313" s="64">
        <v>9</v>
      </c>
      <c r="C313" s="1" t="s">
        <v>340</v>
      </c>
      <c r="D313" s="8"/>
      <c r="E313" s="8" t="s">
        <v>3</v>
      </c>
      <c r="F313" s="72"/>
      <c r="G313" s="72"/>
      <c r="H313" s="72"/>
      <c r="I313" s="72"/>
      <c r="J313" s="72"/>
      <c r="K313" s="72"/>
      <c r="L313" s="72"/>
      <c r="M313" s="72"/>
      <c r="N313" s="72"/>
      <c r="O313" s="72"/>
      <c r="P313" s="58">
        <f t="shared" si="14"/>
        <v>0</v>
      </c>
      <c r="Q313" s="18">
        <f>VLOOKUP(A313,'[1]לאחר הנחת 35%- כ.כ מלא'!$B$2:$L$5068,8,0)</f>
        <v>453.75</v>
      </c>
      <c r="R313" s="7">
        <v>68.75</v>
      </c>
      <c r="S313" s="15">
        <f t="shared" si="12"/>
        <v>522.5</v>
      </c>
      <c r="T313" s="15">
        <f t="shared" si="13"/>
        <v>0</v>
      </c>
      <c r="U313" s="75"/>
    </row>
    <row r="314" spans="1:21" ht="58.5" x14ac:dyDescent="0.15">
      <c r="A314" s="8">
        <v>388</v>
      </c>
      <c r="B314" s="64">
        <v>9</v>
      </c>
      <c r="C314" s="1" t="s">
        <v>341</v>
      </c>
      <c r="D314" s="8"/>
      <c r="E314" s="8" t="s">
        <v>3</v>
      </c>
      <c r="F314" s="72"/>
      <c r="G314" s="72"/>
      <c r="H314" s="72"/>
      <c r="I314" s="72"/>
      <c r="J314" s="72"/>
      <c r="K314" s="72"/>
      <c r="L314" s="72"/>
      <c r="M314" s="72"/>
      <c r="N314" s="72"/>
      <c r="O314" s="72"/>
      <c r="P314" s="58">
        <f t="shared" si="14"/>
        <v>0</v>
      </c>
      <c r="Q314" s="18">
        <f>VLOOKUP(A314,'[1]לאחר הנחת 35%- כ.כ מלא'!$B$2:$L$5068,8,0)</f>
        <v>464.75</v>
      </c>
      <c r="R314" s="7">
        <v>68.75</v>
      </c>
      <c r="S314" s="15">
        <f t="shared" si="12"/>
        <v>533.5</v>
      </c>
      <c r="T314" s="15">
        <f t="shared" si="13"/>
        <v>0</v>
      </c>
      <c r="U314" s="75"/>
    </row>
    <row r="315" spans="1:21" ht="69.75" x14ac:dyDescent="0.15">
      <c r="A315" s="8">
        <v>389</v>
      </c>
      <c r="B315" s="64">
        <v>9</v>
      </c>
      <c r="C315" s="1" t="s">
        <v>342</v>
      </c>
      <c r="D315" s="8"/>
      <c r="E315" s="8" t="s">
        <v>3</v>
      </c>
      <c r="F315" s="72"/>
      <c r="G315" s="72"/>
      <c r="H315" s="72"/>
      <c r="I315" s="72"/>
      <c r="J315" s="72"/>
      <c r="K315" s="72"/>
      <c r="L315" s="72"/>
      <c r="M315" s="72"/>
      <c r="N315" s="72"/>
      <c r="O315" s="72"/>
      <c r="P315" s="58">
        <f t="shared" si="14"/>
        <v>0</v>
      </c>
      <c r="Q315" s="18">
        <f>VLOOKUP(A315,'[1]לאחר הנחת 35%- כ.כ מלא'!$B$2:$L$5068,8,0)</f>
        <v>693</v>
      </c>
      <c r="R315" s="7">
        <v>68.75</v>
      </c>
      <c r="S315" s="15">
        <f t="shared" si="12"/>
        <v>761.75</v>
      </c>
      <c r="T315" s="15">
        <f t="shared" si="13"/>
        <v>0</v>
      </c>
      <c r="U315" s="75"/>
    </row>
    <row r="316" spans="1:21" ht="69.75" x14ac:dyDescent="0.15">
      <c r="A316" s="8">
        <v>390</v>
      </c>
      <c r="B316" s="64">
        <v>9</v>
      </c>
      <c r="C316" s="1" t="s">
        <v>343</v>
      </c>
      <c r="D316" s="8"/>
      <c r="E316" s="8" t="s">
        <v>3</v>
      </c>
      <c r="F316" s="72"/>
      <c r="G316" s="72"/>
      <c r="H316" s="72"/>
      <c r="I316" s="72"/>
      <c r="J316" s="72"/>
      <c r="K316" s="72"/>
      <c r="L316" s="72"/>
      <c r="M316" s="72"/>
      <c r="N316" s="72"/>
      <c r="O316" s="72"/>
      <c r="P316" s="58">
        <f t="shared" si="14"/>
        <v>0</v>
      </c>
      <c r="Q316" s="18">
        <f>VLOOKUP(A316,'[1]לאחר הנחת 35%- כ.כ מלא'!$B$2:$L$5068,8,0)</f>
        <v>731.5</v>
      </c>
      <c r="R316" s="7">
        <v>68.75</v>
      </c>
      <c r="S316" s="15">
        <f t="shared" si="12"/>
        <v>800.25</v>
      </c>
      <c r="T316" s="15">
        <f t="shared" si="13"/>
        <v>0</v>
      </c>
      <c r="U316" s="75"/>
    </row>
    <row r="317" spans="1:21" ht="69.75" x14ac:dyDescent="0.15">
      <c r="A317" s="8">
        <v>391</v>
      </c>
      <c r="B317" s="64">
        <v>9</v>
      </c>
      <c r="C317" s="1" t="s">
        <v>344</v>
      </c>
      <c r="D317" s="8"/>
      <c r="E317" s="8" t="s">
        <v>3</v>
      </c>
      <c r="F317" s="72"/>
      <c r="G317" s="72"/>
      <c r="H317" s="72"/>
      <c r="I317" s="72"/>
      <c r="J317" s="72"/>
      <c r="K317" s="72"/>
      <c r="L317" s="72"/>
      <c r="M317" s="72"/>
      <c r="N317" s="72"/>
      <c r="O317" s="72"/>
      <c r="P317" s="58">
        <f t="shared" si="14"/>
        <v>0</v>
      </c>
      <c r="Q317" s="18">
        <f>VLOOKUP(A317,'[1]לאחר הנחת 35%- כ.כ מלא'!$B$2:$L$5068,8,0)</f>
        <v>1204.5</v>
      </c>
      <c r="R317" s="7">
        <v>68.75</v>
      </c>
      <c r="S317" s="15">
        <f t="shared" si="12"/>
        <v>1273.25</v>
      </c>
      <c r="T317" s="15">
        <f t="shared" si="13"/>
        <v>0</v>
      </c>
      <c r="U317" s="75"/>
    </row>
    <row r="318" spans="1:21" ht="69.75" x14ac:dyDescent="0.15">
      <c r="A318" s="8">
        <v>392</v>
      </c>
      <c r="B318" s="64">
        <v>9</v>
      </c>
      <c r="C318" s="1" t="s">
        <v>345</v>
      </c>
      <c r="D318" s="8"/>
      <c r="E318" s="8" t="s">
        <v>3</v>
      </c>
      <c r="F318" s="72"/>
      <c r="G318" s="72"/>
      <c r="H318" s="72"/>
      <c r="I318" s="72"/>
      <c r="J318" s="72"/>
      <c r="K318" s="72"/>
      <c r="L318" s="72"/>
      <c r="M318" s="72"/>
      <c r="N318" s="72"/>
      <c r="O318" s="72"/>
      <c r="P318" s="58">
        <f t="shared" si="14"/>
        <v>0</v>
      </c>
      <c r="Q318" s="18">
        <f>VLOOKUP(A318,'[1]לאחר הנחת 35%- כ.כ מלא'!$B$2:$L$5068,8,0)</f>
        <v>734.25</v>
      </c>
      <c r="R318" s="7">
        <v>68.75</v>
      </c>
      <c r="S318" s="15">
        <f t="shared" si="12"/>
        <v>803</v>
      </c>
      <c r="T318" s="15">
        <f t="shared" si="13"/>
        <v>0</v>
      </c>
      <c r="U318" s="75"/>
    </row>
    <row r="319" spans="1:21" ht="58.5" x14ac:dyDescent="0.15">
      <c r="A319" s="8">
        <v>393</v>
      </c>
      <c r="B319" s="64">
        <v>9</v>
      </c>
      <c r="C319" s="1" t="s">
        <v>346</v>
      </c>
      <c r="D319" s="8"/>
      <c r="E319" s="8" t="s">
        <v>3</v>
      </c>
      <c r="F319" s="72"/>
      <c r="G319" s="72"/>
      <c r="H319" s="72"/>
      <c r="I319" s="72"/>
      <c r="J319" s="72"/>
      <c r="K319" s="72"/>
      <c r="L319" s="72"/>
      <c r="M319" s="72"/>
      <c r="N319" s="72"/>
      <c r="O319" s="72"/>
      <c r="P319" s="58">
        <f t="shared" si="14"/>
        <v>0</v>
      </c>
      <c r="Q319" s="18">
        <f>VLOOKUP(A319,'[1]לאחר הנחת 35%- כ.כ מלא'!$B$2:$L$5068,8,0)</f>
        <v>1403.6</v>
      </c>
      <c r="R319" s="7">
        <v>68.75</v>
      </c>
      <c r="S319" s="15">
        <f t="shared" si="12"/>
        <v>1472.35</v>
      </c>
      <c r="T319" s="15">
        <f t="shared" si="13"/>
        <v>0</v>
      </c>
      <c r="U319" s="75"/>
    </row>
    <row r="320" spans="1:21" ht="81" x14ac:dyDescent="0.15">
      <c r="A320" s="8">
        <v>394</v>
      </c>
      <c r="B320" s="64">
        <v>9</v>
      </c>
      <c r="C320" s="1" t="s">
        <v>347</v>
      </c>
      <c r="D320" s="8"/>
      <c r="E320" s="8" t="s">
        <v>3</v>
      </c>
      <c r="F320" s="72"/>
      <c r="G320" s="72"/>
      <c r="H320" s="72"/>
      <c r="I320" s="72"/>
      <c r="J320" s="72"/>
      <c r="K320" s="72"/>
      <c r="L320" s="72"/>
      <c r="M320" s="72"/>
      <c r="N320" s="72"/>
      <c r="O320" s="72"/>
      <c r="P320" s="58">
        <f t="shared" si="14"/>
        <v>0</v>
      </c>
      <c r="Q320" s="18">
        <f>VLOOKUP(A320,'[1]לאחר הנחת 35%- כ.כ מלא'!$B$2:$L$5068,8,0)</f>
        <v>836</v>
      </c>
      <c r="R320" s="7">
        <v>68.75</v>
      </c>
      <c r="S320" s="15">
        <f t="shared" si="12"/>
        <v>904.75</v>
      </c>
      <c r="T320" s="15">
        <f t="shared" si="13"/>
        <v>0</v>
      </c>
      <c r="U320" s="75"/>
    </row>
    <row r="321" spans="1:21" ht="69.75" x14ac:dyDescent="0.15">
      <c r="A321" s="8">
        <v>395</v>
      </c>
      <c r="B321" s="64">
        <v>9</v>
      </c>
      <c r="C321" s="1" t="s">
        <v>348</v>
      </c>
      <c r="D321" s="8"/>
      <c r="E321" s="8" t="s">
        <v>3</v>
      </c>
      <c r="F321" s="72"/>
      <c r="G321" s="72"/>
      <c r="H321" s="72"/>
      <c r="I321" s="72"/>
      <c r="J321" s="72"/>
      <c r="K321" s="72"/>
      <c r="L321" s="72"/>
      <c r="M321" s="72"/>
      <c r="N321" s="72"/>
      <c r="O321" s="72"/>
      <c r="P321" s="58">
        <f t="shared" si="14"/>
        <v>0</v>
      </c>
      <c r="Q321" s="18">
        <f>VLOOKUP(A321,'[1]לאחר הנחת 35%- כ.כ מלא'!$B$2:$L$5068,8,0)</f>
        <v>2636.15</v>
      </c>
      <c r="R321" s="7">
        <v>68.75</v>
      </c>
      <c r="S321" s="15">
        <f t="shared" si="12"/>
        <v>2704.9</v>
      </c>
      <c r="T321" s="15">
        <f t="shared" si="13"/>
        <v>0</v>
      </c>
      <c r="U321" s="75"/>
    </row>
    <row r="322" spans="1:21" ht="69.75" x14ac:dyDescent="0.15">
      <c r="A322" s="8">
        <v>396</v>
      </c>
      <c r="B322" s="64">
        <v>9</v>
      </c>
      <c r="C322" s="1" t="s">
        <v>349</v>
      </c>
      <c r="D322" s="8"/>
      <c r="E322" s="8" t="s">
        <v>3</v>
      </c>
      <c r="F322" s="72"/>
      <c r="G322" s="72"/>
      <c r="H322" s="72"/>
      <c r="I322" s="72"/>
      <c r="J322" s="72"/>
      <c r="K322" s="72"/>
      <c r="L322" s="72"/>
      <c r="M322" s="72"/>
      <c r="N322" s="72"/>
      <c r="O322" s="72"/>
      <c r="P322" s="58">
        <f t="shared" si="14"/>
        <v>0</v>
      </c>
      <c r="Q322" s="18">
        <v>2007.5</v>
      </c>
      <c r="R322" s="7">
        <v>68.75</v>
      </c>
      <c r="S322" s="15">
        <f t="shared" si="12"/>
        <v>2076.25</v>
      </c>
      <c r="T322" s="15">
        <f t="shared" si="13"/>
        <v>0</v>
      </c>
      <c r="U322" s="75"/>
    </row>
    <row r="323" spans="1:21" ht="35.25" x14ac:dyDescent="0.15">
      <c r="A323" s="12">
        <v>400</v>
      </c>
      <c r="B323" s="63">
        <v>9</v>
      </c>
      <c r="C323" s="21" t="s">
        <v>201</v>
      </c>
      <c r="D323" s="8"/>
      <c r="E323" s="12" t="s">
        <v>3</v>
      </c>
      <c r="F323" s="71"/>
      <c r="G323" s="71"/>
      <c r="H323" s="71"/>
      <c r="I323" s="71"/>
      <c r="J323" s="71"/>
      <c r="K323" s="71"/>
      <c r="L323" s="71"/>
      <c r="M323" s="71"/>
      <c r="N323" s="71"/>
      <c r="O323" s="71"/>
      <c r="P323" s="58">
        <f t="shared" si="14"/>
        <v>0</v>
      </c>
      <c r="Q323" s="18">
        <f>VLOOKUP(A323,'[1]לאחר הנחת 35%- כ.כ מלא'!$B$2:$L$5068,8,0)</f>
        <v>642.20000000000005</v>
      </c>
      <c r="R323" s="18">
        <v>0.01</v>
      </c>
      <c r="S323" s="15">
        <f t="shared" ref="S323:S370" si="15">+R323+Q323</f>
        <v>642.21</v>
      </c>
      <c r="T323" s="15">
        <f t="shared" ref="T323:T386" si="16">S323*P323</f>
        <v>0</v>
      </c>
      <c r="U323" s="14"/>
    </row>
    <row r="324" spans="1:21" ht="35.25" x14ac:dyDescent="0.15">
      <c r="A324" s="12">
        <v>401</v>
      </c>
      <c r="B324" s="63">
        <v>9</v>
      </c>
      <c r="C324" s="21" t="s">
        <v>202</v>
      </c>
      <c r="D324" s="8"/>
      <c r="E324" s="12" t="s">
        <v>3</v>
      </c>
      <c r="F324" s="71"/>
      <c r="G324" s="71"/>
      <c r="H324" s="71"/>
      <c r="I324" s="71"/>
      <c r="J324" s="71"/>
      <c r="K324" s="71"/>
      <c r="L324" s="71"/>
      <c r="M324" s="71"/>
      <c r="N324" s="71"/>
      <c r="O324" s="71"/>
      <c r="P324" s="58">
        <f t="shared" ref="P324:P387" si="17">SUM(F324:O324)</f>
        <v>0</v>
      </c>
      <c r="Q324" s="18">
        <f>VLOOKUP(A324,'[1]לאחר הנחת 35%- כ.כ מלא'!$B$2:$L$5068,8,0)</f>
        <v>642.20000000000005</v>
      </c>
      <c r="R324" s="18">
        <v>0.01</v>
      </c>
      <c r="S324" s="15">
        <f t="shared" si="15"/>
        <v>642.21</v>
      </c>
      <c r="T324" s="15">
        <f t="shared" si="16"/>
        <v>0</v>
      </c>
      <c r="U324" s="14"/>
    </row>
    <row r="325" spans="1:21" ht="35.25" x14ac:dyDescent="0.15">
      <c r="A325" s="8">
        <v>418</v>
      </c>
      <c r="B325" s="64">
        <v>10</v>
      </c>
      <c r="C325" s="1" t="s">
        <v>350</v>
      </c>
      <c r="D325" s="8"/>
      <c r="E325" s="8" t="s">
        <v>3</v>
      </c>
      <c r="F325" s="72"/>
      <c r="G325" s="72"/>
      <c r="H325" s="72"/>
      <c r="I325" s="72"/>
      <c r="J325" s="72"/>
      <c r="K325" s="72"/>
      <c r="L325" s="72"/>
      <c r="M325" s="72"/>
      <c r="N325" s="72"/>
      <c r="O325" s="72"/>
      <c r="P325" s="58">
        <f t="shared" si="17"/>
        <v>0</v>
      </c>
      <c r="Q325" s="18">
        <f>VLOOKUP(A325,'[1]לאחר הנחת 35%- כ.כ מלא'!$B$2:$L$5068,8,0)</f>
        <v>0</v>
      </c>
      <c r="R325" s="7">
        <v>96.25</v>
      </c>
      <c r="S325" s="15">
        <f t="shared" si="15"/>
        <v>96.25</v>
      </c>
      <c r="T325" s="15">
        <f t="shared" si="16"/>
        <v>0</v>
      </c>
      <c r="U325" s="75"/>
    </row>
    <row r="326" spans="1:21" ht="35.25" x14ac:dyDescent="0.15">
      <c r="A326" s="8">
        <v>419</v>
      </c>
      <c r="B326" s="64">
        <v>10</v>
      </c>
      <c r="C326" s="1" t="s">
        <v>351</v>
      </c>
      <c r="D326" s="8"/>
      <c r="E326" s="8" t="s">
        <v>3</v>
      </c>
      <c r="F326" s="72"/>
      <c r="G326" s="72"/>
      <c r="H326" s="72"/>
      <c r="I326" s="72"/>
      <c r="J326" s="72"/>
      <c r="K326" s="72"/>
      <c r="L326" s="72"/>
      <c r="M326" s="72"/>
      <c r="N326" s="72"/>
      <c r="O326" s="72"/>
      <c r="P326" s="58">
        <f t="shared" si="17"/>
        <v>0</v>
      </c>
      <c r="Q326" s="18">
        <f>VLOOKUP(A326,'[1]לאחר הנחת 35%- כ.כ מלא'!$B$2:$L$5068,8,0)</f>
        <v>0</v>
      </c>
      <c r="R326" s="7">
        <v>275</v>
      </c>
      <c r="S326" s="15">
        <f t="shared" si="15"/>
        <v>275</v>
      </c>
      <c r="T326" s="15">
        <f t="shared" si="16"/>
        <v>0</v>
      </c>
      <c r="U326" s="75"/>
    </row>
    <row r="327" spans="1:21" ht="24" x14ac:dyDescent="0.15">
      <c r="A327" s="8">
        <v>420</v>
      </c>
      <c r="B327" s="64">
        <v>10</v>
      </c>
      <c r="C327" s="1" t="s">
        <v>352</v>
      </c>
      <c r="D327" s="8"/>
      <c r="E327" s="8" t="s">
        <v>3</v>
      </c>
      <c r="F327" s="72"/>
      <c r="G327" s="72"/>
      <c r="H327" s="72"/>
      <c r="I327" s="72"/>
      <c r="J327" s="72"/>
      <c r="K327" s="72"/>
      <c r="L327" s="72"/>
      <c r="M327" s="72"/>
      <c r="N327" s="72"/>
      <c r="O327" s="72"/>
      <c r="P327" s="58">
        <f t="shared" si="17"/>
        <v>0</v>
      </c>
      <c r="Q327" s="18">
        <f>VLOOKUP(A327,'[1]לאחר הנחת 35%- כ.כ מלא'!$B$2:$L$5068,8,0)</f>
        <v>0</v>
      </c>
      <c r="R327" s="7">
        <v>550</v>
      </c>
      <c r="S327" s="15">
        <f t="shared" si="15"/>
        <v>550</v>
      </c>
      <c r="T327" s="15">
        <f t="shared" si="16"/>
        <v>0</v>
      </c>
      <c r="U327" s="75"/>
    </row>
    <row r="328" spans="1:21" ht="104.25" x14ac:dyDescent="0.15">
      <c r="A328" s="8">
        <v>421</v>
      </c>
      <c r="B328" s="64">
        <v>10</v>
      </c>
      <c r="C328" s="1" t="s">
        <v>353</v>
      </c>
      <c r="D328" s="8"/>
      <c r="E328" s="8" t="s">
        <v>3</v>
      </c>
      <c r="F328" s="72"/>
      <c r="G328" s="72"/>
      <c r="H328" s="72"/>
      <c r="I328" s="72"/>
      <c r="J328" s="72"/>
      <c r="K328" s="72"/>
      <c r="L328" s="72"/>
      <c r="M328" s="72"/>
      <c r="N328" s="72"/>
      <c r="O328" s="72"/>
      <c r="P328" s="58">
        <f t="shared" si="17"/>
        <v>0</v>
      </c>
      <c r="Q328" s="18">
        <f>VLOOKUP(A328,'[1]לאחר הנחת 35%- כ.כ מלא'!$B$2:$L$5068,8,0)</f>
        <v>0</v>
      </c>
      <c r="R328" s="7">
        <v>591.25</v>
      </c>
      <c r="S328" s="15">
        <f t="shared" si="15"/>
        <v>591.25</v>
      </c>
      <c r="T328" s="15">
        <f t="shared" si="16"/>
        <v>0</v>
      </c>
      <c r="U328" s="75"/>
    </row>
    <row r="329" spans="1:21" ht="115.5" x14ac:dyDescent="0.15">
      <c r="A329" s="8">
        <v>422</v>
      </c>
      <c r="B329" s="64">
        <v>10</v>
      </c>
      <c r="C329" s="1" t="s">
        <v>354</v>
      </c>
      <c r="D329" s="8"/>
      <c r="E329" s="8" t="s">
        <v>3</v>
      </c>
      <c r="F329" s="72"/>
      <c r="G329" s="72"/>
      <c r="H329" s="72"/>
      <c r="I329" s="72"/>
      <c r="J329" s="72"/>
      <c r="K329" s="72"/>
      <c r="L329" s="72"/>
      <c r="M329" s="72"/>
      <c r="N329" s="72"/>
      <c r="O329" s="72"/>
      <c r="P329" s="58">
        <f t="shared" si="17"/>
        <v>0</v>
      </c>
      <c r="Q329" s="18">
        <f>VLOOKUP(A329,'[1]לאחר הנחת 35%- כ.כ מלא'!$B$2:$L$5068,8,0)</f>
        <v>0</v>
      </c>
      <c r="R329" s="7">
        <v>1035.0999999999999</v>
      </c>
      <c r="S329" s="15">
        <f t="shared" si="15"/>
        <v>1035.0999999999999</v>
      </c>
      <c r="T329" s="15">
        <f t="shared" si="16"/>
        <v>0</v>
      </c>
      <c r="U329" s="75"/>
    </row>
    <row r="330" spans="1:21" ht="93" x14ac:dyDescent="0.15">
      <c r="A330" s="8">
        <v>423</v>
      </c>
      <c r="B330" s="64">
        <v>10</v>
      </c>
      <c r="C330" s="1" t="s">
        <v>355</v>
      </c>
      <c r="D330" s="8"/>
      <c r="E330" s="8" t="s">
        <v>3</v>
      </c>
      <c r="F330" s="72"/>
      <c r="G330" s="72"/>
      <c r="H330" s="72"/>
      <c r="I330" s="72"/>
      <c r="J330" s="72"/>
      <c r="K330" s="72"/>
      <c r="L330" s="72"/>
      <c r="M330" s="72"/>
      <c r="N330" s="72"/>
      <c r="O330" s="72"/>
      <c r="P330" s="58">
        <f t="shared" si="17"/>
        <v>0</v>
      </c>
      <c r="Q330" s="18">
        <f>VLOOKUP(A330,'[1]לאחר הנחת 35%- כ.כ מלא'!$B$2:$L$5068,8,0)</f>
        <v>0</v>
      </c>
      <c r="R330" s="7">
        <v>357.5</v>
      </c>
      <c r="S330" s="15">
        <f t="shared" si="15"/>
        <v>357.5</v>
      </c>
      <c r="T330" s="15">
        <f t="shared" si="16"/>
        <v>0</v>
      </c>
      <c r="U330" s="75"/>
    </row>
    <row r="331" spans="1:21" ht="93" x14ac:dyDescent="0.15">
      <c r="A331" s="8">
        <v>424</v>
      </c>
      <c r="B331" s="64">
        <v>10</v>
      </c>
      <c r="C331" s="1" t="s">
        <v>356</v>
      </c>
      <c r="D331" s="8"/>
      <c r="E331" s="8" t="s">
        <v>3</v>
      </c>
      <c r="F331" s="72"/>
      <c r="G331" s="72"/>
      <c r="H331" s="72"/>
      <c r="I331" s="72"/>
      <c r="J331" s="72"/>
      <c r="K331" s="72"/>
      <c r="L331" s="72"/>
      <c r="M331" s="72"/>
      <c r="N331" s="72"/>
      <c r="O331" s="72"/>
      <c r="P331" s="58">
        <f t="shared" si="17"/>
        <v>0</v>
      </c>
      <c r="Q331" s="18">
        <f>VLOOKUP(A331,'[1]לאחר הנחת 35%- כ.כ מלא'!$B$2:$L$5068,8,0)</f>
        <v>0</v>
      </c>
      <c r="R331" s="7">
        <v>605</v>
      </c>
      <c r="S331" s="15">
        <f t="shared" si="15"/>
        <v>605</v>
      </c>
      <c r="T331" s="15">
        <f t="shared" si="16"/>
        <v>0</v>
      </c>
      <c r="U331" s="75"/>
    </row>
    <row r="332" spans="1:21" ht="81" x14ac:dyDescent="0.15">
      <c r="A332" s="8">
        <v>425</v>
      </c>
      <c r="B332" s="64">
        <v>10</v>
      </c>
      <c r="C332" s="1" t="s">
        <v>357</v>
      </c>
      <c r="D332" s="8"/>
      <c r="E332" s="8" t="s">
        <v>12</v>
      </c>
      <c r="F332" s="72"/>
      <c r="G332" s="72"/>
      <c r="H332" s="72"/>
      <c r="I332" s="72"/>
      <c r="J332" s="72"/>
      <c r="K332" s="72"/>
      <c r="L332" s="72"/>
      <c r="M332" s="72"/>
      <c r="N332" s="72"/>
      <c r="O332" s="72"/>
      <c r="P332" s="58">
        <f t="shared" si="17"/>
        <v>0</v>
      </c>
      <c r="Q332" s="18">
        <f>VLOOKUP(A332,'[1]לאחר הנחת 35%- כ.כ מלא'!$B$2:$L$5068,8,0)</f>
        <v>0</v>
      </c>
      <c r="R332" s="7">
        <v>3.85</v>
      </c>
      <c r="S332" s="15">
        <f t="shared" si="15"/>
        <v>3.85</v>
      </c>
      <c r="T332" s="15">
        <f t="shared" si="16"/>
        <v>0</v>
      </c>
      <c r="U332" s="75"/>
    </row>
    <row r="333" spans="1:21" ht="58.5" x14ac:dyDescent="0.15">
      <c r="A333" s="8">
        <v>426</v>
      </c>
      <c r="B333" s="64">
        <v>10</v>
      </c>
      <c r="C333" s="1" t="s">
        <v>358</v>
      </c>
      <c r="D333" s="8"/>
      <c r="E333" s="8" t="s">
        <v>12</v>
      </c>
      <c r="F333" s="72"/>
      <c r="G333" s="72"/>
      <c r="H333" s="72"/>
      <c r="I333" s="72"/>
      <c r="J333" s="72"/>
      <c r="K333" s="72"/>
      <c r="L333" s="72"/>
      <c r="M333" s="72"/>
      <c r="N333" s="72"/>
      <c r="O333" s="72"/>
      <c r="P333" s="58">
        <f t="shared" si="17"/>
        <v>0</v>
      </c>
      <c r="Q333" s="18">
        <f>VLOOKUP(A333,'[1]לאחר הנחת 35%- כ.כ מלא'!$B$2:$L$5068,8,0)</f>
        <v>0</v>
      </c>
      <c r="R333" s="7">
        <v>18.149999999999999</v>
      </c>
      <c r="S333" s="15">
        <f t="shared" si="15"/>
        <v>18.149999999999999</v>
      </c>
      <c r="T333" s="15">
        <f t="shared" si="16"/>
        <v>0</v>
      </c>
      <c r="U333" s="75"/>
    </row>
    <row r="334" spans="1:21" ht="35.25" x14ac:dyDescent="0.15">
      <c r="A334" s="8">
        <v>427</v>
      </c>
      <c r="B334" s="64">
        <v>10</v>
      </c>
      <c r="C334" s="1" t="s">
        <v>359</v>
      </c>
      <c r="D334" s="8"/>
      <c r="E334" s="8" t="s">
        <v>12</v>
      </c>
      <c r="F334" s="72"/>
      <c r="G334" s="72"/>
      <c r="H334" s="72"/>
      <c r="I334" s="72"/>
      <c r="J334" s="72"/>
      <c r="K334" s="72"/>
      <c r="L334" s="72"/>
      <c r="M334" s="72"/>
      <c r="N334" s="72"/>
      <c r="O334" s="72"/>
      <c r="P334" s="58">
        <f t="shared" si="17"/>
        <v>0</v>
      </c>
      <c r="Q334" s="18">
        <f>VLOOKUP(A334,'[1]לאחר הנחת 35%- כ.כ מלא'!$B$2:$L$5068,8,0)</f>
        <v>0</v>
      </c>
      <c r="R334" s="7">
        <v>10.45</v>
      </c>
      <c r="S334" s="15">
        <f t="shared" si="15"/>
        <v>10.45</v>
      </c>
      <c r="T334" s="15">
        <f t="shared" si="16"/>
        <v>0</v>
      </c>
      <c r="U334" s="75"/>
    </row>
    <row r="335" spans="1:21" ht="24" x14ac:dyDescent="0.15">
      <c r="A335" s="8">
        <v>428</v>
      </c>
      <c r="B335" s="64">
        <v>10</v>
      </c>
      <c r="C335" s="1" t="s">
        <v>360</v>
      </c>
      <c r="D335" s="8"/>
      <c r="E335" s="8" t="s">
        <v>3</v>
      </c>
      <c r="F335" s="72"/>
      <c r="G335" s="72"/>
      <c r="H335" s="72"/>
      <c r="I335" s="72"/>
      <c r="J335" s="72"/>
      <c r="K335" s="72"/>
      <c r="L335" s="72"/>
      <c r="M335" s="72"/>
      <c r="N335" s="72"/>
      <c r="O335" s="72"/>
      <c r="P335" s="58">
        <f t="shared" si="17"/>
        <v>0</v>
      </c>
      <c r="Q335" s="18">
        <f>VLOOKUP(A335,'[1]לאחר הנחת 35%- כ.כ מלא'!$B$2:$L$5068,8,0)</f>
        <v>0</v>
      </c>
      <c r="R335" s="7">
        <v>291.5</v>
      </c>
      <c r="S335" s="15">
        <f t="shared" si="15"/>
        <v>291.5</v>
      </c>
      <c r="T335" s="15">
        <f t="shared" si="16"/>
        <v>0</v>
      </c>
      <c r="U335" s="75"/>
    </row>
    <row r="336" spans="1:21" ht="24" x14ac:dyDescent="0.15">
      <c r="A336" s="8">
        <v>429</v>
      </c>
      <c r="B336" s="64">
        <v>10</v>
      </c>
      <c r="C336" s="1" t="s">
        <v>361</v>
      </c>
      <c r="D336" s="8"/>
      <c r="E336" s="8" t="s">
        <v>3</v>
      </c>
      <c r="F336" s="72"/>
      <c r="G336" s="72"/>
      <c r="H336" s="72"/>
      <c r="I336" s="72"/>
      <c r="J336" s="72"/>
      <c r="K336" s="72"/>
      <c r="L336" s="72"/>
      <c r="M336" s="72"/>
      <c r="N336" s="72"/>
      <c r="O336" s="72"/>
      <c r="P336" s="58">
        <f t="shared" si="17"/>
        <v>0</v>
      </c>
      <c r="Q336" s="18">
        <f>VLOOKUP(A336,'[1]לאחר הנחת 35%- כ.כ מלא'!$B$2:$L$5068,8,0)</f>
        <v>0</v>
      </c>
      <c r="R336" s="7">
        <v>596.75</v>
      </c>
      <c r="S336" s="15">
        <f t="shared" si="15"/>
        <v>596.75</v>
      </c>
      <c r="T336" s="15">
        <f t="shared" si="16"/>
        <v>0</v>
      </c>
      <c r="U336" s="75"/>
    </row>
    <row r="337" spans="1:21" ht="35.25" x14ac:dyDescent="0.15">
      <c r="A337" s="8">
        <v>430</v>
      </c>
      <c r="B337" s="64">
        <v>10</v>
      </c>
      <c r="C337" s="1" t="s">
        <v>362</v>
      </c>
      <c r="D337" s="8"/>
      <c r="E337" s="8" t="s">
        <v>3</v>
      </c>
      <c r="F337" s="72"/>
      <c r="G337" s="72"/>
      <c r="H337" s="72"/>
      <c r="I337" s="72"/>
      <c r="J337" s="72"/>
      <c r="K337" s="72"/>
      <c r="L337" s="72"/>
      <c r="M337" s="72"/>
      <c r="N337" s="72"/>
      <c r="O337" s="72"/>
      <c r="P337" s="58">
        <f t="shared" si="17"/>
        <v>0</v>
      </c>
      <c r="Q337" s="18">
        <f>VLOOKUP(A337,'[1]לאחר הנחת 35%- כ.כ מלא'!$B$2:$L$5068,8,0)</f>
        <v>0</v>
      </c>
      <c r="R337" s="7">
        <v>165</v>
      </c>
      <c r="S337" s="15">
        <f t="shared" si="15"/>
        <v>165</v>
      </c>
      <c r="T337" s="15">
        <f t="shared" si="16"/>
        <v>0</v>
      </c>
      <c r="U337" s="75"/>
    </row>
    <row r="338" spans="1:21" ht="35.25" x14ac:dyDescent="0.15">
      <c r="A338" s="8">
        <v>431</v>
      </c>
      <c r="B338" s="64">
        <v>10</v>
      </c>
      <c r="C338" s="1" t="s">
        <v>363</v>
      </c>
      <c r="D338" s="8"/>
      <c r="E338" s="8" t="s">
        <v>3</v>
      </c>
      <c r="F338" s="72"/>
      <c r="G338" s="72"/>
      <c r="H338" s="72"/>
      <c r="I338" s="72"/>
      <c r="J338" s="72"/>
      <c r="K338" s="72"/>
      <c r="L338" s="72"/>
      <c r="M338" s="72"/>
      <c r="N338" s="72"/>
      <c r="O338" s="72"/>
      <c r="P338" s="58">
        <f t="shared" si="17"/>
        <v>0</v>
      </c>
      <c r="Q338" s="18">
        <f>VLOOKUP(A338,'[1]לאחר הנחת 35%- כ.כ מלא'!$B$2:$L$5068,8,0)</f>
        <v>0</v>
      </c>
      <c r="R338" s="7">
        <v>275</v>
      </c>
      <c r="S338" s="15">
        <f t="shared" si="15"/>
        <v>275</v>
      </c>
      <c r="T338" s="15">
        <f t="shared" si="16"/>
        <v>0</v>
      </c>
      <c r="U338" s="75"/>
    </row>
    <row r="339" spans="1:21" ht="93" x14ac:dyDescent="0.15">
      <c r="A339" s="12">
        <v>432</v>
      </c>
      <c r="B339" s="63">
        <v>10</v>
      </c>
      <c r="C339" s="21" t="s">
        <v>28</v>
      </c>
      <c r="D339" s="8"/>
      <c r="E339" s="12" t="s">
        <v>3</v>
      </c>
      <c r="F339" s="71"/>
      <c r="G339" s="71"/>
      <c r="H339" s="71"/>
      <c r="I339" s="71"/>
      <c r="J339" s="71"/>
      <c r="K339" s="71"/>
      <c r="L339" s="71"/>
      <c r="M339" s="71"/>
      <c r="N339" s="71"/>
      <c r="O339" s="71"/>
      <c r="P339" s="58">
        <f t="shared" si="17"/>
        <v>0</v>
      </c>
      <c r="Q339" s="18">
        <f>VLOOKUP(A339,'[1]לאחר הנחת 35%- כ.כ מלא'!$B$2:$L$5068,8,0)</f>
        <v>0</v>
      </c>
      <c r="R339" s="16">
        <v>58</v>
      </c>
      <c r="S339" s="15">
        <f t="shared" si="15"/>
        <v>58</v>
      </c>
      <c r="T339" s="15">
        <f t="shared" si="16"/>
        <v>0</v>
      </c>
      <c r="U339" s="14"/>
    </row>
    <row r="340" spans="1:21" ht="46.5" x14ac:dyDescent="0.15">
      <c r="A340" s="8">
        <v>433</v>
      </c>
      <c r="B340" s="64">
        <v>10</v>
      </c>
      <c r="C340" s="1" t="s">
        <v>364</v>
      </c>
      <c r="D340" s="8"/>
      <c r="E340" s="8" t="s">
        <v>12</v>
      </c>
      <c r="F340" s="72"/>
      <c r="G340" s="72"/>
      <c r="H340" s="72"/>
      <c r="I340" s="72"/>
      <c r="J340" s="72"/>
      <c r="K340" s="72"/>
      <c r="L340" s="72"/>
      <c r="M340" s="72"/>
      <c r="N340" s="72"/>
      <c r="O340" s="72"/>
      <c r="P340" s="58">
        <f t="shared" si="17"/>
        <v>0</v>
      </c>
      <c r="Q340" s="18">
        <f>VLOOKUP(A340,'[1]לאחר הנחת 35%- כ.כ מלא'!$B$2:$L$5068,8,0)</f>
        <v>0</v>
      </c>
      <c r="R340" s="7">
        <v>13.75</v>
      </c>
      <c r="S340" s="15">
        <f t="shared" si="15"/>
        <v>13.75</v>
      </c>
      <c r="T340" s="15">
        <f t="shared" si="16"/>
        <v>0</v>
      </c>
      <c r="U340" s="75"/>
    </row>
    <row r="341" spans="1:21" x14ac:dyDescent="0.15">
      <c r="A341" s="8">
        <v>434</v>
      </c>
      <c r="B341" s="64">
        <v>10</v>
      </c>
      <c r="C341" s="1" t="s">
        <v>365</v>
      </c>
      <c r="D341" s="8"/>
      <c r="E341" s="8" t="s">
        <v>17</v>
      </c>
      <c r="F341" s="72"/>
      <c r="G341" s="72"/>
      <c r="H341" s="72"/>
      <c r="I341" s="72"/>
      <c r="J341" s="72"/>
      <c r="K341" s="72"/>
      <c r="L341" s="72"/>
      <c r="M341" s="72"/>
      <c r="N341" s="72"/>
      <c r="O341" s="72"/>
      <c r="P341" s="58">
        <f t="shared" si="17"/>
        <v>0</v>
      </c>
      <c r="Q341" s="18">
        <f>VLOOKUP(A341,'[1]לאחר הנחת 35%- כ.כ מלא'!$B$2:$L$5068,8,0)</f>
        <v>0</v>
      </c>
      <c r="R341" s="7">
        <v>726</v>
      </c>
      <c r="S341" s="15">
        <f t="shared" si="15"/>
        <v>726</v>
      </c>
      <c r="T341" s="15">
        <f t="shared" si="16"/>
        <v>0</v>
      </c>
      <c r="U341" s="75"/>
    </row>
    <row r="342" spans="1:21" x14ac:dyDescent="0.15">
      <c r="A342" s="8">
        <v>435</v>
      </c>
      <c r="B342" s="64">
        <v>10</v>
      </c>
      <c r="C342" s="1" t="s">
        <v>366</v>
      </c>
      <c r="D342" s="8"/>
      <c r="E342" s="8" t="s">
        <v>17</v>
      </c>
      <c r="F342" s="72">
        <v>1</v>
      </c>
      <c r="G342" s="72"/>
      <c r="H342" s="72"/>
      <c r="I342" s="72"/>
      <c r="J342" s="72"/>
      <c r="K342" s="72"/>
      <c r="L342" s="72"/>
      <c r="M342" s="72"/>
      <c r="N342" s="72"/>
      <c r="O342" s="72"/>
      <c r="P342" s="58">
        <f t="shared" si="17"/>
        <v>1</v>
      </c>
      <c r="Q342" s="18">
        <f>VLOOKUP(A342,'[1]לאחר הנחת 35%- כ.כ מלא'!$B$2:$L$5068,8,0)</f>
        <v>0</v>
      </c>
      <c r="R342" s="7">
        <v>1320</v>
      </c>
      <c r="S342" s="15">
        <f t="shared" si="15"/>
        <v>1320</v>
      </c>
      <c r="T342" s="15">
        <f t="shared" si="16"/>
        <v>1320</v>
      </c>
      <c r="U342" s="75"/>
    </row>
    <row r="343" spans="1:21" ht="24" x14ac:dyDescent="0.15">
      <c r="A343" s="8">
        <v>438</v>
      </c>
      <c r="B343" s="64">
        <v>11</v>
      </c>
      <c r="C343" s="1" t="s">
        <v>367</v>
      </c>
      <c r="D343" s="8"/>
      <c r="E343" s="8" t="s">
        <v>3</v>
      </c>
      <c r="F343" s="72"/>
      <c r="G343" s="72"/>
      <c r="H343" s="72"/>
      <c r="I343" s="72"/>
      <c r="J343" s="72"/>
      <c r="K343" s="72"/>
      <c r="L343" s="72"/>
      <c r="M343" s="72"/>
      <c r="N343" s="72"/>
      <c r="O343" s="72"/>
      <c r="P343" s="58">
        <f t="shared" si="17"/>
        <v>0</v>
      </c>
      <c r="Q343" s="18">
        <f>VLOOKUP(A343,'[1]לאחר הנחת 35%- כ.כ מלא'!$B$2:$L$5068,8,0)</f>
        <v>1139.5999999999999</v>
      </c>
      <c r="R343" s="7">
        <v>866.25</v>
      </c>
      <c r="S343" s="15">
        <f t="shared" si="15"/>
        <v>2005.85</v>
      </c>
      <c r="T343" s="15">
        <f t="shared" si="16"/>
        <v>0</v>
      </c>
      <c r="U343" s="75"/>
    </row>
    <row r="344" spans="1:21" ht="35.25" x14ac:dyDescent="0.15">
      <c r="A344" s="8">
        <v>439</v>
      </c>
      <c r="B344" s="64">
        <v>11</v>
      </c>
      <c r="C344" s="1" t="s">
        <v>368</v>
      </c>
      <c r="D344" s="1"/>
      <c r="E344" s="8" t="s">
        <v>3</v>
      </c>
      <c r="F344" s="72"/>
      <c r="G344" s="72"/>
      <c r="H344" s="72"/>
      <c r="I344" s="72"/>
      <c r="J344" s="72"/>
      <c r="K344" s="72"/>
      <c r="L344" s="72"/>
      <c r="M344" s="72"/>
      <c r="N344" s="72"/>
      <c r="O344" s="72"/>
      <c r="P344" s="58">
        <f t="shared" si="17"/>
        <v>0</v>
      </c>
      <c r="Q344" s="18">
        <f>VLOOKUP(A344,'[1]לאחר הנחת 35%- כ.כ מלא'!$B$2:$L$5068,8,0)</f>
        <v>250.79999999999998</v>
      </c>
      <c r="R344" s="7">
        <v>86.35</v>
      </c>
      <c r="S344" s="15">
        <f t="shared" si="15"/>
        <v>337.15</v>
      </c>
      <c r="T344" s="15">
        <f t="shared" si="16"/>
        <v>0</v>
      </c>
      <c r="U344" s="75"/>
    </row>
    <row r="345" spans="1:21" ht="24" x14ac:dyDescent="0.15">
      <c r="A345" s="8">
        <v>440</v>
      </c>
      <c r="B345" s="64">
        <v>11</v>
      </c>
      <c r="C345" s="1" t="s">
        <v>369</v>
      </c>
      <c r="D345" s="1"/>
      <c r="E345" s="8" t="s">
        <v>3</v>
      </c>
      <c r="F345" s="72"/>
      <c r="G345" s="72"/>
      <c r="H345" s="72"/>
      <c r="I345" s="72"/>
      <c r="J345" s="72"/>
      <c r="K345" s="72"/>
      <c r="L345" s="72"/>
      <c r="M345" s="72"/>
      <c r="N345" s="72"/>
      <c r="O345" s="72"/>
      <c r="P345" s="58">
        <f t="shared" si="17"/>
        <v>0</v>
      </c>
      <c r="Q345" s="18">
        <f>VLOOKUP(A345,'[1]לאחר הנחת 35%- כ.כ מלא'!$B$2:$L$5068,8,0)</f>
        <v>41.25</v>
      </c>
      <c r="R345" s="7">
        <v>3.85</v>
      </c>
      <c r="S345" s="15">
        <f t="shared" si="15"/>
        <v>45.1</v>
      </c>
      <c r="T345" s="15">
        <f t="shared" si="16"/>
        <v>0</v>
      </c>
      <c r="U345" s="75"/>
    </row>
    <row r="346" spans="1:21" ht="58.5" x14ac:dyDescent="0.15">
      <c r="A346" s="8">
        <v>450</v>
      </c>
      <c r="B346" s="64">
        <v>11</v>
      </c>
      <c r="C346" s="1" t="s">
        <v>370</v>
      </c>
      <c r="D346" s="1"/>
      <c r="E346" s="8" t="s">
        <v>12</v>
      </c>
      <c r="F346" s="72"/>
      <c r="G346" s="72"/>
      <c r="H346" s="72"/>
      <c r="I346" s="72"/>
      <c r="J346" s="72"/>
      <c r="K346" s="72"/>
      <c r="L346" s="72"/>
      <c r="M346" s="72"/>
      <c r="N346" s="72"/>
      <c r="O346" s="72"/>
      <c r="P346" s="58">
        <f t="shared" si="17"/>
        <v>0</v>
      </c>
      <c r="Q346" s="18">
        <f>VLOOKUP(A346,'[1]לאחר הנחת 35%- כ.כ מלא'!$B$2:$L$5068,8,0)</f>
        <v>9.9</v>
      </c>
      <c r="R346" s="7">
        <v>3.3</v>
      </c>
      <c r="S346" s="15">
        <f t="shared" si="15"/>
        <v>13.2</v>
      </c>
      <c r="T346" s="15">
        <f t="shared" si="16"/>
        <v>0</v>
      </c>
      <c r="U346" s="75"/>
    </row>
    <row r="347" spans="1:21" ht="24" x14ac:dyDescent="0.15">
      <c r="A347" s="8">
        <v>451</v>
      </c>
      <c r="B347" s="64">
        <v>11</v>
      </c>
      <c r="C347" s="1" t="s">
        <v>371</v>
      </c>
      <c r="D347" s="1"/>
      <c r="E347" s="8" t="s">
        <v>3</v>
      </c>
      <c r="F347" s="72"/>
      <c r="G347" s="72"/>
      <c r="H347" s="72"/>
      <c r="I347" s="72"/>
      <c r="J347" s="72"/>
      <c r="K347" s="72"/>
      <c r="L347" s="72"/>
      <c r="M347" s="72"/>
      <c r="N347" s="72"/>
      <c r="O347" s="72"/>
      <c r="P347" s="58">
        <f t="shared" si="17"/>
        <v>0</v>
      </c>
      <c r="Q347" s="18">
        <f>VLOOKUP(A347,'[1]לאחר הנחת 35%- כ.כ מלא'!$B$2:$L$5068,8,0)</f>
        <v>878.35</v>
      </c>
      <c r="R347" s="7">
        <v>55</v>
      </c>
      <c r="S347" s="15">
        <f t="shared" si="15"/>
        <v>933.35</v>
      </c>
      <c r="T347" s="15">
        <f t="shared" si="16"/>
        <v>0</v>
      </c>
      <c r="U347" s="75"/>
    </row>
    <row r="348" spans="1:21" ht="24" x14ac:dyDescent="0.15">
      <c r="A348" s="8">
        <v>452</v>
      </c>
      <c r="B348" s="64">
        <v>11</v>
      </c>
      <c r="C348" s="1" t="s">
        <v>372</v>
      </c>
      <c r="D348" s="1"/>
      <c r="E348" s="8" t="s">
        <v>336</v>
      </c>
      <c r="F348" s="72"/>
      <c r="G348" s="72"/>
      <c r="H348" s="72"/>
      <c r="I348" s="72"/>
      <c r="J348" s="72"/>
      <c r="K348" s="72"/>
      <c r="L348" s="72"/>
      <c r="M348" s="72"/>
      <c r="N348" s="72"/>
      <c r="O348" s="72"/>
      <c r="P348" s="58">
        <f t="shared" si="17"/>
        <v>0</v>
      </c>
      <c r="Q348" s="18">
        <f>VLOOKUP(A348,'[1]לאחר הנחת 35%- כ.כ מלא'!$B$2:$L$5068,8,0)</f>
        <v>0</v>
      </c>
      <c r="R348" s="7">
        <v>1760</v>
      </c>
      <c r="S348" s="15">
        <f t="shared" si="15"/>
        <v>1760</v>
      </c>
      <c r="T348" s="15">
        <f t="shared" si="16"/>
        <v>0</v>
      </c>
      <c r="U348" s="75"/>
    </row>
    <row r="349" spans="1:21" ht="35.25" x14ac:dyDescent="0.15">
      <c r="A349" s="8">
        <v>453</v>
      </c>
      <c r="B349" s="64">
        <v>11</v>
      </c>
      <c r="C349" s="1" t="s">
        <v>373</v>
      </c>
      <c r="D349" s="1"/>
      <c r="E349" s="8" t="s">
        <v>336</v>
      </c>
      <c r="F349" s="72"/>
      <c r="G349" s="72"/>
      <c r="H349" s="72"/>
      <c r="I349" s="72"/>
      <c r="J349" s="72"/>
      <c r="K349" s="72"/>
      <c r="L349" s="72"/>
      <c r="M349" s="72"/>
      <c r="N349" s="72"/>
      <c r="O349" s="72"/>
      <c r="P349" s="58">
        <f t="shared" si="17"/>
        <v>0</v>
      </c>
      <c r="Q349" s="18">
        <f>VLOOKUP(A349,'[1]לאחר הנחת 35%- כ.כ מלא'!$B$2:$L$5068,8,0)</f>
        <v>0</v>
      </c>
      <c r="R349" s="7">
        <v>4290</v>
      </c>
      <c r="S349" s="15">
        <f t="shared" si="15"/>
        <v>4290</v>
      </c>
      <c r="T349" s="15">
        <f t="shared" si="16"/>
        <v>0</v>
      </c>
      <c r="U349" s="75"/>
    </row>
    <row r="350" spans="1:21" ht="35.25" x14ac:dyDescent="0.15">
      <c r="A350" s="8">
        <v>454</v>
      </c>
      <c r="B350" s="64">
        <v>11</v>
      </c>
      <c r="C350" s="1" t="s">
        <v>374</v>
      </c>
      <c r="D350" s="1"/>
      <c r="E350" s="8" t="s">
        <v>336</v>
      </c>
      <c r="F350" s="72"/>
      <c r="G350" s="72"/>
      <c r="H350" s="72"/>
      <c r="I350" s="72"/>
      <c r="J350" s="72"/>
      <c r="K350" s="72"/>
      <c r="L350" s="72"/>
      <c r="M350" s="72"/>
      <c r="N350" s="72"/>
      <c r="O350" s="72"/>
      <c r="P350" s="58">
        <f t="shared" si="17"/>
        <v>0</v>
      </c>
      <c r="Q350" s="18">
        <f>VLOOKUP(A350,'[1]לאחר הנחת 35%- כ.כ מלא'!$B$2:$L$5068,8,0)</f>
        <v>1482.25</v>
      </c>
      <c r="R350" s="7">
        <v>1377.75</v>
      </c>
      <c r="S350" s="15">
        <f t="shared" si="15"/>
        <v>2860</v>
      </c>
      <c r="T350" s="15">
        <f t="shared" si="16"/>
        <v>0</v>
      </c>
      <c r="U350" s="75"/>
    </row>
    <row r="351" spans="1:21" ht="46.5" x14ac:dyDescent="0.15">
      <c r="A351" s="8">
        <v>455</v>
      </c>
      <c r="B351" s="64">
        <v>11</v>
      </c>
      <c r="C351" s="1" t="s">
        <v>375</v>
      </c>
      <c r="D351" s="1"/>
      <c r="E351" s="8" t="s">
        <v>3</v>
      </c>
      <c r="F351" s="72"/>
      <c r="G351" s="72"/>
      <c r="H351" s="72"/>
      <c r="I351" s="72"/>
      <c r="J351" s="72"/>
      <c r="K351" s="72"/>
      <c r="L351" s="72"/>
      <c r="M351" s="72"/>
      <c r="N351" s="72"/>
      <c r="O351" s="72"/>
      <c r="P351" s="58">
        <f t="shared" si="17"/>
        <v>0</v>
      </c>
      <c r="Q351" s="18">
        <f>VLOOKUP(A351,'[1]לאחר הנחת 35%- כ.כ מלא'!$B$2:$L$5068,8,0)</f>
        <v>2362.25</v>
      </c>
      <c r="R351" s="7">
        <v>165</v>
      </c>
      <c r="S351" s="15">
        <f t="shared" si="15"/>
        <v>2527.25</v>
      </c>
      <c r="T351" s="15">
        <f t="shared" si="16"/>
        <v>0</v>
      </c>
      <c r="U351" s="75"/>
    </row>
    <row r="352" spans="1:21" x14ac:dyDescent="0.15">
      <c r="A352" s="8">
        <v>456</v>
      </c>
      <c r="B352" s="64">
        <v>11</v>
      </c>
      <c r="C352" s="1" t="s">
        <v>376</v>
      </c>
      <c r="D352" s="1"/>
      <c r="E352" s="8" t="s">
        <v>3</v>
      </c>
      <c r="F352" s="72"/>
      <c r="G352" s="72"/>
      <c r="H352" s="72"/>
      <c r="I352" s="72"/>
      <c r="J352" s="72"/>
      <c r="K352" s="72"/>
      <c r="L352" s="72"/>
      <c r="M352" s="72"/>
      <c r="N352" s="72"/>
      <c r="O352" s="72"/>
      <c r="P352" s="58">
        <f t="shared" si="17"/>
        <v>0</v>
      </c>
      <c r="Q352" s="18">
        <f>VLOOKUP(A352,'[1]לאחר הנחת 35%- כ.כ מלא'!$B$2:$L$5068,8,0)</f>
        <v>104.5</v>
      </c>
      <c r="R352" s="7">
        <v>192.5</v>
      </c>
      <c r="S352" s="15">
        <f t="shared" si="15"/>
        <v>297</v>
      </c>
      <c r="T352" s="15">
        <f t="shared" si="16"/>
        <v>0</v>
      </c>
      <c r="U352" s="75"/>
    </row>
    <row r="353" spans="1:21" ht="35.25" x14ac:dyDescent="0.15">
      <c r="A353" s="8">
        <v>457</v>
      </c>
      <c r="B353" s="64">
        <v>11</v>
      </c>
      <c r="C353" s="1" t="s">
        <v>377</v>
      </c>
      <c r="D353" s="1"/>
      <c r="E353" s="8" t="s">
        <v>3</v>
      </c>
      <c r="F353" s="72"/>
      <c r="G353" s="72"/>
      <c r="H353" s="72"/>
      <c r="I353" s="72"/>
      <c r="J353" s="72"/>
      <c r="K353" s="72"/>
      <c r="L353" s="72"/>
      <c r="M353" s="72"/>
      <c r="N353" s="72"/>
      <c r="O353" s="72"/>
      <c r="P353" s="58">
        <f t="shared" si="17"/>
        <v>0</v>
      </c>
      <c r="Q353" s="18">
        <f>VLOOKUP(A353,'[1]לאחר הנחת 35%- כ.כ מלא'!$B$2:$L$5068,8,0)</f>
        <v>138.6</v>
      </c>
      <c r="R353" s="7">
        <v>22</v>
      </c>
      <c r="S353" s="15">
        <f t="shared" si="15"/>
        <v>160.6</v>
      </c>
      <c r="T353" s="15">
        <f t="shared" si="16"/>
        <v>0</v>
      </c>
      <c r="U353" s="75"/>
    </row>
    <row r="354" spans="1:21" ht="35.25" x14ac:dyDescent="0.15">
      <c r="A354" s="8">
        <v>458</v>
      </c>
      <c r="B354" s="64">
        <v>11</v>
      </c>
      <c r="C354" s="1" t="s">
        <v>378</v>
      </c>
      <c r="D354" s="1"/>
      <c r="E354" s="8" t="s">
        <v>3</v>
      </c>
      <c r="F354" s="72"/>
      <c r="G354" s="72"/>
      <c r="H354" s="72"/>
      <c r="I354" s="72"/>
      <c r="J354" s="72"/>
      <c r="K354" s="72"/>
      <c r="L354" s="72"/>
      <c r="M354" s="72"/>
      <c r="N354" s="72"/>
      <c r="O354" s="72"/>
      <c r="P354" s="58">
        <f t="shared" si="17"/>
        <v>0</v>
      </c>
      <c r="Q354" s="18">
        <f>VLOOKUP(A354,'[1]לאחר הנחת 35%- כ.כ מלא'!$B$2:$L$5068,8,0)</f>
        <v>173.79999999999998</v>
      </c>
      <c r="R354" s="7">
        <v>33</v>
      </c>
      <c r="S354" s="15">
        <f t="shared" si="15"/>
        <v>206.79999999999998</v>
      </c>
      <c r="T354" s="15">
        <f t="shared" si="16"/>
        <v>0</v>
      </c>
      <c r="U354" s="75"/>
    </row>
    <row r="355" spans="1:21" ht="24" x14ac:dyDescent="0.15">
      <c r="A355" s="12">
        <v>469</v>
      </c>
      <c r="B355" s="63">
        <v>11</v>
      </c>
      <c r="C355" s="21" t="s">
        <v>203</v>
      </c>
      <c r="D355" s="21"/>
      <c r="E355" s="12" t="s">
        <v>3</v>
      </c>
      <c r="F355" s="71"/>
      <c r="G355" s="71"/>
      <c r="H355" s="71"/>
      <c r="I355" s="71"/>
      <c r="J355" s="71"/>
      <c r="K355" s="71"/>
      <c r="L355" s="71"/>
      <c r="M355" s="71"/>
      <c r="N355" s="71"/>
      <c r="O355" s="71"/>
      <c r="P355" s="58">
        <f t="shared" si="17"/>
        <v>0</v>
      </c>
      <c r="Q355" s="18">
        <f>VLOOKUP(A355,'[1]לאחר הנחת 35%- כ.כ מלא'!$B$2:$L$5068,8,0)</f>
        <v>287.04000000000002</v>
      </c>
      <c r="R355" s="18">
        <v>0.01</v>
      </c>
      <c r="S355" s="15">
        <f t="shared" si="15"/>
        <v>287.05</v>
      </c>
      <c r="T355" s="15">
        <f t="shared" si="16"/>
        <v>0</v>
      </c>
      <c r="U355" s="14"/>
    </row>
    <row r="356" spans="1:21" ht="46.5" x14ac:dyDescent="0.15">
      <c r="A356" s="12">
        <v>470</v>
      </c>
      <c r="B356" s="63">
        <v>11</v>
      </c>
      <c r="C356" s="21" t="s">
        <v>204</v>
      </c>
      <c r="D356" s="21"/>
      <c r="E356" s="12" t="s">
        <v>205</v>
      </c>
      <c r="F356" s="71"/>
      <c r="G356" s="71"/>
      <c r="H356" s="71"/>
      <c r="I356" s="71"/>
      <c r="J356" s="71"/>
      <c r="K356" s="71"/>
      <c r="L356" s="71"/>
      <c r="M356" s="71"/>
      <c r="N356" s="71"/>
      <c r="O356" s="71"/>
      <c r="P356" s="58">
        <f t="shared" si="17"/>
        <v>0</v>
      </c>
      <c r="Q356" s="18">
        <f>VLOOKUP(A356,'[1]לאחר הנחת 35%- כ.כ מלא'!$B$2:$L$5068,8,0)</f>
        <v>478.40000000000003</v>
      </c>
      <c r="R356" s="18">
        <v>0.01</v>
      </c>
      <c r="S356" s="15">
        <f t="shared" si="15"/>
        <v>478.41</v>
      </c>
      <c r="T356" s="15">
        <f t="shared" si="16"/>
        <v>0</v>
      </c>
      <c r="U356" s="14"/>
    </row>
    <row r="357" spans="1:21" ht="24" x14ac:dyDescent="0.15">
      <c r="A357" s="12">
        <v>471</v>
      </c>
      <c r="B357" s="63">
        <v>11</v>
      </c>
      <c r="C357" s="21" t="s">
        <v>206</v>
      </c>
      <c r="D357" s="21"/>
      <c r="E357" s="12" t="s">
        <v>205</v>
      </c>
      <c r="F357" s="71"/>
      <c r="G357" s="71"/>
      <c r="H357" s="71"/>
      <c r="I357" s="71"/>
      <c r="J357" s="71"/>
      <c r="K357" s="71"/>
      <c r="L357" s="71"/>
      <c r="M357" s="71"/>
      <c r="N357" s="71"/>
      <c r="O357" s="71"/>
      <c r="P357" s="58">
        <f t="shared" si="17"/>
        <v>0</v>
      </c>
      <c r="Q357" s="18">
        <f>VLOOKUP(A357,'[1]לאחר הנחת 35%- כ.כ מלא'!$B$2:$L$5068,8,0)</f>
        <v>131.30000000000001</v>
      </c>
      <c r="R357" s="18">
        <v>0.01</v>
      </c>
      <c r="S357" s="15">
        <f t="shared" si="15"/>
        <v>131.31</v>
      </c>
      <c r="T357" s="15">
        <f t="shared" si="16"/>
        <v>0</v>
      </c>
      <c r="U357" s="14"/>
    </row>
    <row r="358" spans="1:21" ht="24" x14ac:dyDescent="0.15">
      <c r="A358" s="12">
        <v>472</v>
      </c>
      <c r="B358" s="63">
        <v>11</v>
      </c>
      <c r="C358" s="21" t="s">
        <v>207</v>
      </c>
      <c r="D358" s="21"/>
      <c r="E358" s="12" t="s">
        <v>205</v>
      </c>
      <c r="F358" s="71"/>
      <c r="G358" s="71"/>
      <c r="H358" s="71"/>
      <c r="I358" s="71"/>
      <c r="J358" s="71"/>
      <c r="K358" s="71"/>
      <c r="L358" s="71"/>
      <c r="M358" s="71"/>
      <c r="N358" s="71"/>
      <c r="O358" s="71"/>
      <c r="P358" s="58">
        <f t="shared" si="17"/>
        <v>0</v>
      </c>
      <c r="Q358" s="18">
        <f>VLOOKUP(A358,'[1]לאחר הנחת 35%- כ.כ מלא'!$B$2:$L$5068,8,0)</f>
        <v>131.30000000000001</v>
      </c>
      <c r="R358" s="18">
        <v>0.01</v>
      </c>
      <c r="S358" s="15">
        <f t="shared" si="15"/>
        <v>131.31</v>
      </c>
      <c r="T358" s="15">
        <f t="shared" si="16"/>
        <v>0</v>
      </c>
      <c r="U358" s="14"/>
    </row>
    <row r="359" spans="1:21" ht="24" x14ac:dyDescent="0.15">
      <c r="A359" s="12">
        <v>473</v>
      </c>
      <c r="B359" s="63">
        <v>11</v>
      </c>
      <c r="C359" s="21" t="s">
        <v>208</v>
      </c>
      <c r="D359" s="21"/>
      <c r="E359" s="12" t="s">
        <v>3</v>
      </c>
      <c r="F359" s="71"/>
      <c r="G359" s="71"/>
      <c r="H359" s="71"/>
      <c r="I359" s="71"/>
      <c r="J359" s="71"/>
      <c r="K359" s="71"/>
      <c r="L359" s="71"/>
      <c r="M359" s="71"/>
      <c r="N359" s="71"/>
      <c r="O359" s="71"/>
      <c r="P359" s="58">
        <f t="shared" si="17"/>
        <v>0</v>
      </c>
      <c r="Q359" s="18">
        <f>VLOOKUP(A359,'[1]לאחר הנחת 35%- כ.כ מלא'!$B$2:$L$5068,8,0)</f>
        <v>224.25</v>
      </c>
      <c r="R359" s="18">
        <v>0.01</v>
      </c>
      <c r="S359" s="15">
        <f t="shared" si="15"/>
        <v>224.26</v>
      </c>
      <c r="T359" s="15">
        <f t="shared" si="16"/>
        <v>0</v>
      </c>
      <c r="U359" s="14"/>
    </row>
    <row r="360" spans="1:21" ht="24" x14ac:dyDescent="0.15">
      <c r="A360" s="12">
        <v>474</v>
      </c>
      <c r="B360" s="63">
        <v>11</v>
      </c>
      <c r="C360" s="21" t="s">
        <v>209</v>
      </c>
      <c r="D360" s="21"/>
      <c r="E360" s="12" t="s">
        <v>205</v>
      </c>
      <c r="F360" s="71"/>
      <c r="G360" s="71"/>
      <c r="H360" s="71"/>
      <c r="I360" s="71"/>
      <c r="J360" s="71"/>
      <c r="K360" s="71"/>
      <c r="L360" s="71"/>
      <c r="M360" s="71"/>
      <c r="N360" s="71"/>
      <c r="O360" s="71"/>
      <c r="P360" s="58">
        <f t="shared" si="17"/>
        <v>0</v>
      </c>
      <c r="Q360" s="18">
        <f>VLOOKUP(A360,'[1]לאחר הנחת 35%- כ.כ מלא'!$B$2:$L$5068,8,0)</f>
        <v>31.200000000000003</v>
      </c>
      <c r="R360" s="18">
        <v>0.01</v>
      </c>
      <c r="S360" s="15">
        <f t="shared" si="15"/>
        <v>31.210000000000004</v>
      </c>
      <c r="T360" s="15">
        <f t="shared" si="16"/>
        <v>0</v>
      </c>
      <c r="U360" s="14"/>
    </row>
    <row r="361" spans="1:21" ht="35.25" x14ac:dyDescent="0.15">
      <c r="A361" s="8">
        <v>485</v>
      </c>
      <c r="B361" s="64">
        <v>11</v>
      </c>
      <c r="C361" s="1" t="s">
        <v>379</v>
      </c>
      <c r="D361" s="1"/>
      <c r="E361" s="8" t="s">
        <v>3</v>
      </c>
      <c r="F361" s="72"/>
      <c r="G361" s="72"/>
      <c r="H361" s="72"/>
      <c r="I361" s="72"/>
      <c r="J361" s="72"/>
      <c r="K361" s="72"/>
      <c r="L361" s="72"/>
      <c r="M361" s="72"/>
      <c r="N361" s="72"/>
      <c r="O361" s="72"/>
      <c r="P361" s="58">
        <f t="shared" si="17"/>
        <v>0</v>
      </c>
      <c r="Q361" s="18">
        <f>VLOOKUP(A361,'[1]לאחר הנחת 35%- כ.כ מלא'!$B$2:$L$5068,8,0)</f>
        <v>314.59999999999997</v>
      </c>
      <c r="R361" s="7">
        <v>27.5</v>
      </c>
      <c r="S361" s="15">
        <f t="shared" si="15"/>
        <v>342.09999999999997</v>
      </c>
      <c r="T361" s="15">
        <f t="shared" si="16"/>
        <v>0</v>
      </c>
      <c r="U361" s="75"/>
    </row>
    <row r="362" spans="1:21" ht="24" x14ac:dyDescent="0.15">
      <c r="A362" s="8">
        <v>494</v>
      </c>
      <c r="B362" s="64">
        <v>11</v>
      </c>
      <c r="C362" s="1" t="s">
        <v>380</v>
      </c>
      <c r="D362" s="1"/>
      <c r="E362" s="8" t="s">
        <v>336</v>
      </c>
      <c r="F362" s="72"/>
      <c r="G362" s="72"/>
      <c r="H362" s="72"/>
      <c r="I362" s="72"/>
      <c r="J362" s="72"/>
      <c r="K362" s="72"/>
      <c r="L362" s="72"/>
      <c r="M362" s="72"/>
      <c r="N362" s="72"/>
      <c r="O362" s="72"/>
      <c r="P362" s="58">
        <f t="shared" si="17"/>
        <v>0</v>
      </c>
      <c r="Q362" s="18">
        <f>VLOOKUP(A362,'[1]לאחר הנחת 35%- כ.כ מלא'!$B$2:$L$5068,8,0)</f>
        <v>1375</v>
      </c>
      <c r="R362" s="7"/>
      <c r="S362" s="15">
        <f t="shared" si="15"/>
        <v>1375</v>
      </c>
      <c r="T362" s="15">
        <f t="shared" si="16"/>
        <v>0</v>
      </c>
      <c r="U362" s="75"/>
    </row>
    <row r="363" spans="1:21" ht="24" x14ac:dyDescent="0.15">
      <c r="A363" s="8">
        <v>495</v>
      </c>
      <c r="B363" s="64">
        <v>11</v>
      </c>
      <c r="C363" s="1" t="s">
        <v>381</v>
      </c>
      <c r="D363" s="1"/>
      <c r="E363" s="8" t="s">
        <v>382</v>
      </c>
      <c r="F363" s="72"/>
      <c r="G363" s="72"/>
      <c r="H363" s="72"/>
      <c r="I363" s="72"/>
      <c r="J363" s="72"/>
      <c r="K363" s="72"/>
      <c r="L363" s="72"/>
      <c r="M363" s="72"/>
      <c r="N363" s="72"/>
      <c r="O363" s="72"/>
      <c r="P363" s="58">
        <f t="shared" si="17"/>
        <v>0</v>
      </c>
      <c r="Q363" s="18">
        <f>VLOOKUP(A363,'[1]לאחר הנחת 35%- כ.כ מלא'!$B$2:$L$5068,8,0)</f>
        <v>171.6</v>
      </c>
      <c r="R363" s="7"/>
      <c r="S363" s="15">
        <f t="shared" si="15"/>
        <v>171.6</v>
      </c>
      <c r="T363" s="15">
        <f t="shared" si="16"/>
        <v>0</v>
      </c>
      <c r="U363" s="75"/>
    </row>
    <row r="364" spans="1:21" x14ac:dyDescent="0.15">
      <c r="A364" s="8">
        <v>496</v>
      </c>
      <c r="B364" s="64">
        <v>11</v>
      </c>
      <c r="C364" s="1" t="s">
        <v>383</v>
      </c>
      <c r="D364" s="1"/>
      <c r="E364" s="8" t="s">
        <v>336</v>
      </c>
      <c r="F364" s="72"/>
      <c r="G364" s="72"/>
      <c r="H364" s="72"/>
      <c r="I364" s="72"/>
      <c r="J364" s="72"/>
      <c r="K364" s="72"/>
      <c r="L364" s="72"/>
      <c r="M364" s="72"/>
      <c r="N364" s="72"/>
      <c r="O364" s="72"/>
      <c r="P364" s="58">
        <f t="shared" si="17"/>
        <v>0</v>
      </c>
      <c r="Q364" s="18">
        <f>VLOOKUP(A364,'[1]לאחר הנחת 35%- כ.כ מלא'!$B$2:$L$5068,8,0)</f>
        <v>412.5</v>
      </c>
      <c r="R364" s="7"/>
      <c r="S364" s="15">
        <f t="shared" si="15"/>
        <v>412.5</v>
      </c>
      <c r="T364" s="15">
        <f t="shared" si="16"/>
        <v>0</v>
      </c>
      <c r="U364" s="75"/>
    </row>
    <row r="365" spans="1:21" ht="58.5" x14ac:dyDescent="0.15">
      <c r="A365" s="8">
        <v>497</v>
      </c>
      <c r="B365" s="64">
        <v>11</v>
      </c>
      <c r="C365" s="1" t="s">
        <v>384</v>
      </c>
      <c r="D365" s="1"/>
      <c r="E365" s="8" t="s">
        <v>385</v>
      </c>
      <c r="F365" s="72"/>
      <c r="G365" s="72"/>
      <c r="H365" s="72"/>
      <c r="I365" s="72"/>
      <c r="J365" s="72"/>
      <c r="K365" s="72"/>
      <c r="L365" s="72"/>
      <c r="M365" s="72"/>
      <c r="N365" s="72"/>
      <c r="O365" s="72"/>
      <c r="P365" s="58">
        <f t="shared" si="17"/>
        <v>0</v>
      </c>
      <c r="Q365" s="18">
        <f>VLOOKUP(A365,'[1]לאחר הנחת 35%- כ.כ מלא'!$B$2:$L$5068,8,0)</f>
        <v>605</v>
      </c>
      <c r="R365" s="7"/>
      <c r="S365" s="15">
        <f t="shared" si="15"/>
        <v>605</v>
      </c>
      <c r="T365" s="15">
        <f t="shared" si="16"/>
        <v>0</v>
      </c>
      <c r="U365" s="75"/>
    </row>
    <row r="366" spans="1:21" x14ac:dyDescent="0.15">
      <c r="A366" s="12">
        <v>498</v>
      </c>
      <c r="B366" s="63">
        <v>11</v>
      </c>
      <c r="C366" s="21" t="s">
        <v>29</v>
      </c>
      <c r="D366" s="21"/>
      <c r="E366" s="12" t="s">
        <v>3</v>
      </c>
      <c r="F366" s="71"/>
      <c r="G366" s="71"/>
      <c r="H366" s="71"/>
      <c r="I366" s="71"/>
      <c r="J366" s="71"/>
      <c r="K366" s="71"/>
      <c r="L366" s="71"/>
      <c r="M366" s="71"/>
      <c r="N366" s="71"/>
      <c r="O366" s="71"/>
      <c r="P366" s="58">
        <f t="shared" si="17"/>
        <v>0</v>
      </c>
      <c r="Q366" s="18">
        <f>VLOOKUP(A366,'[1]לאחר הנחת 35%- כ.כ מלא'!$B$2:$L$5068,8,0)</f>
        <v>1300</v>
      </c>
      <c r="R366" s="14"/>
      <c r="S366" s="15">
        <f t="shared" si="15"/>
        <v>1300</v>
      </c>
      <c r="T366" s="15">
        <f t="shared" si="16"/>
        <v>0</v>
      </c>
      <c r="U366" s="14"/>
    </row>
    <row r="367" spans="1:21" ht="24" x14ac:dyDescent="0.15">
      <c r="A367" s="12" t="s">
        <v>30</v>
      </c>
      <c r="B367" s="63">
        <v>11</v>
      </c>
      <c r="C367" s="21" t="s">
        <v>31</v>
      </c>
      <c r="D367" s="21"/>
      <c r="E367" s="12" t="s">
        <v>3</v>
      </c>
      <c r="F367" s="71"/>
      <c r="G367" s="71"/>
      <c r="H367" s="71"/>
      <c r="I367" s="71"/>
      <c r="J367" s="71"/>
      <c r="K367" s="71"/>
      <c r="L367" s="71"/>
      <c r="M367" s="71"/>
      <c r="N367" s="71"/>
      <c r="O367" s="71"/>
      <c r="P367" s="58">
        <f t="shared" si="17"/>
        <v>0</v>
      </c>
      <c r="Q367" s="18">
        <f>VLOOKUP(A367,'[1]לאחר הנחת 35%- כ.כ מלא'!$B$2:$L$5068,8,0)</f>
        <v>500</v>
      </c>
      <c r="R367" s="14"/>
      <c r="S367" s="15">
        <f t="shared" si="15"/>
        <v>500</v>
      </c>
      <c r="T367" s="15">
        <f t="shared" si="16"/>
        <v>0</v>
      </c>
      <c r="U367" s="14"/>
    </row>
    <row r="368" spans="1:21" x14ac:dyDescent="0.15">
      <c r="A368" s="8">
        <v>499</v>
      </c>
      <c r="B368" s="64">
        <v>11</v>
      </c>
      <c r="C368" s="1" t="s">
        <v>386</v>
      </c>
      <c r="D368" s="1"/>
      <c r="E368" s="8" t="s">
        <v>3</v>
      </c>
      <c r="F368" s="72">
        <v>1</v>
      </c>
      <c r="G368" s="72"/>
      <c r="H368" s="72"/>
      <c r="I368" s="72"/>
      <c r="J368" s="72"/>
      <c r="K368" s="72"/>
      <c r="L368" s="72"/>
      <c r="M368" s="72"/>
      <c r="N368" s="72"/>
      <c r="O368" s="72"/>
      <c r="P368" s="58">
        <f t="shared" si="17"/>
        <v>1</v>
      </c>
      <c r="Q368" s="18">
        <f>VLOOKUP(A368,'[1]לאחר הנחת 35%- כ.כ מלא'!$B$2:$L$5068,8,0)</f>
        <v>5813.5</v>
      </c>
      <c r="R368" s="7"/>
      <c r="S368" s="15">
        <f t="shared" si="15"/>
        <v>5813.5</v>
      </c>
      <c r="T368" s="15">
        <f t="shared" si="16"/>
        <v>5813.5</v>
      </c>
      <c r="U368" s="75"/>
    </row>
    <row r="369" spans="1:21" x14ac:dyDescent="0.15">
      <c r="A369" s="8">
        <v>500</v>
      </c>
      <c r="B369" s="64">
        <v>11</v>
      </c>
      <c r="C369" s="1" t="s">
        <v>387</v>
      </c>
      <c r="D369" s="1"/>
      <c r="E369" s="8" t="s">
        <v>3</v>
      </c>
      <c r="F369" s="72"/>
      <c r="G369" s="72"/>
      <c r="H369" s="72"/>
      <c r="I369" s="72"/>
      <c r="J369" s="72"/>
      <c r="K369" s="72"/>
      <c r="L369" s="72"/>
      <c r="M369" s="72"/>
      <c r="N369" s="72"/>
      <c r="O369" s="72"/>
      <c r="P369" s="58">
        <f t="shared" si="17"/>
        <v>0</v>
      </c>
      <c r="Q369" s="18">
        <f>VLOOKUP(A369,'[1]לאחר הנחת 35%- כ.כ מלא'!$B$2:$L$5068,8,0)</f>
        <v>11550</v>
      </c>
      <c r="R369" s="7"/>
      <c r="S369" s="15">
        <f t="shared" si="15"/>
        <v>11550</v>
      </c>
      <c r="T369" s="15">
        <f t="shared" si="16"/>
        <v>0</v>
      </c>
      <c r="U369" s="75"/>
    </row>
    <row r="370" spans="1:21" x14ac:dyDescent="0.15">
      <c r="A370" s="8">
        <v>501</v>
      </c>
      <c r="B370" s="64">
        <v>11</v>
      </c>
      <c r="C370" s="1" t="s">
        <v>388</v>
      </c>
      <c r="D370" s="1"/>
      <c r="E370" s="8" t="s">
        <v>3</v>
      </c>
      <c r="F370" s="72"/>
      <c r="G370" s="72"/>
      <c r="H370" s="72"/>
      <c r="I370" s="72"/>
      <c r="J370" s="72"/>
      <c r="K370" s="72"/>
      <c r="L370" s="72"/>
      <c r="M370" s="72"/>
      <c r="N370" s="72"/>
      <c r="O370" s="72"/>
      <c r="P370" s="58">
        <f t="shared" si="17"/>
        <v>0</v>
      </c>
      <c r="Q370" s="18">
        <f>VLOOKUP(A370,'[1]לאחר הנחת 35%- כ.כ מלא'!$B$2:$L$5068,8,0)</f>
        <v>14476</v>
      </c>
      <c r="R370" s="7"/>
      <c r="S370" s="15">
        <f t="shared" si="15"/>
        <v>14476</v>
      </c>
      <c r="T370" s="15">
        <f t="shared" si="16"/>
        <v>0</v>
      </c>
      <c r="U370" s="75"/>
    </row>
    <row r="371" spans="1:21" x14ac:dyDescent="0.15">
      <c r="A371" s="8">
        <v>502</v>
      </c>
      <c r="B371" s="64">
        <v>11</v>
      </c>
      <c r="C371" s="1" t="s">
        <v>111</v>
      </c>
      <c r="D371" s="1"/>
      <c r="E371" s="8" t="s">
        <v>3</v>
      </c>
      <c r="F371" s="72"/>
      <c r="G371" s="72"/>
      <c r="H371" s="72"/>
      <c r="I371" s="72"/>
      <c r="J371" s="72"/>
      <c r="K371" s="72"/>
      <c r="L371" s="72"/>
      <c r="M371" s="72"/>
      <c r="N371" s="72"/>
      <c r="O371" s="72"/>
      <c r="P371" s="58">
        <f t="shared" si="17"/>
        <v>0</v>
      </c>
      <c r="Q371" s="18">
        <f>VLOOKUP(A371,'[1]לאחר הנחת 35%- כ.כ מלא'!$B$2:$L$5068,8,0)</f>
        <v>0</v>
      </c>
      <c r="R371" s="7"/>
      <c r="S371" s="15"/>
      <c r="T371" s="15">
        <f t="shared" si="16"/>
        <v>0</v>
      </c>
      <c r="U371" s="75"/>
    </row>
    <row r="372" spans="1:21" x14ac:dyDescent="0.15">
      <c r="A372" s="8">
        <v>503</v>
      </c>
      <c r="B372" s="64">
        <v>11</v>
      </c>
      <c r="C372" s="1" t="s">
        <v>111</v>
      </c>
      <c r="D372" s="1"/>
      <c r="E372" s="8" t="s">
        <v>3</v>
      </c>
      <c r="F372" s="72"/>
      <c r="G372" s="72"/>
      <c r="H372" s="72"/>
      <c r="I372" s="72"/>
      <c r="J372" s="72"/>
      <c r="K372" s="72"/>
      <c r="L372" s="72"/>
      <c r="M372" s="72"/>
      <c r="N372" s="72"/>
      <c r="O372" s="72"/>
      <c r="P372" s="58">
        <f t="shared" si="17"/>
        <v>0</v>
      </c>
      <c r="Q372" s="18">
        <f>VLOOKUP(A372,'[1]לאחר הנחת 35%- כ.כ מלא'!$B$2:$L$5068,8,0)</f>
        <v>0</v>
      </c>
      <c r="R372" s="7"/>
      <c r="S372" s="15"/>
      <c r="T372" s="15">
        <f t="shared" si="16"/>
        <v>0</v>
      </c>
      <c r="U372" s="75"/>
    </row>
    <row r="373" spans="1:21" x14ac:dyDescent="0.15">
      <c r="A373" s="8">
        <v>504</v>
      </c>
      <c r="B373" s="64">
        <v>11</v>
      </c>
      <c r="C373" s="1" t="s">
        <v>111</v>
      </c>
      <c r="D373" s="1"/>
      <c r="E373" s="8" t="s">
        <v>3</v>
      </c>
      <c r="F373" s="72"/>
      <c r="G373" s="72"/>
      <c r="H373" s="72"/>
      <c r="I373" s="72"/>
      <c r="J373" s="72"/>
      <c r="K373" s="72"/>
      <c r="L373" s="72"/>
      <c r="M373" s="72"/>
      <c r="N373" s="72"/>
      <c r="O373" s="72"/>
      <c r="P373" s="58">
        <f t="shared" si="17"/>
        <v>0</v>
      </c>
      <c r="Q373" s="18">
        <f>VLOOKUP(A373,'[1]לאחר הנחת 35%- כ.כ מלא'!$B$2:$L$5068,8,0)</f>
        <v>0</v>
      </c>
      <c r="R373" s="7"/>
      <c r="S373" s="15"/>
      <c r="T373" s="15">
        <f t="shared" si="16"/>
        <v>0</v>
      </c>
      <c r="U373" s="75"/>
    </row>
    <row r="374" spans="1:21" x14ac:dyDescent="0.15">
      <c r="A374" s="8">
        <v>505</v>
      </c>
      <c r="B374" s="64">
        <v>11</v>
      </c>
      <c r="C374" s="1" t="s">
        <v>111</v>
      </c>
      <c r="D374" s="1"/>
      <c r="E374" s="8" t="s">
        <v>3</v>
      </c>
      <c r="F374" s="72"/>
      <c r="G374" s="72"/>
      <c r="H374" s="72"/>
      <c r="I374" s="72"/>
      <c r="J374" s="72"/>
      <c r="K374" s="72"/>
      <c r="L374" s="72"/>
      <c r="M374" s="72"/>
      <c r="N374" s="72"/>
      <c r="O374" s="72"/>
      <c r="P374" s="58">
        <f t="shared" si="17"/>
        <v>0</v>
      </c>
      <c r="Q374" s="18">
        <f>VLOOKUP(A374,'[1]לאחר הנחת 35%- כ.כ מלא'!$B$2:$L$5068,8,0)</f>
        <v>0</v>
      </c>
      <c r="R374" s="7"/>
      <c r="S374" s="15"/>
      <c r="T374" s="15">
        <f t="shared" si="16"/>
        <v>0</v>
      </c>
      <c r="U374" s="75"/>
    </row>
    <row r="375" spans="1:21" ht="69.75" x14ac:dyDescent="0.15">
      <c r="A375" s="12">
        <v>507</v>
      </c>
      <c r="B375" s="63">
        <v>11</v>
      </c>
      <c r="C375" s="21" t="s">
        <v>210</v>
      </c>
      <c r="D375" s="21"/>
      <c r="E375" s="12" t="s">
        <v>3</v>
      </c>
      <c r="F375" s="71"/>
      <c r="G375" s="71"/>
      <c r="H375" s="71"/>
      <c r="I375" s="71"/>
      <c r="J375" s="71"/>
      <c r="K375" s="71"/>
      <c r="L375" s="71"/>
      <c r="M375" s="71"/>
      <c r="N375" s="71"/>
      <c r="O375" s="71"/>
      <c r="P375" s="58">
        <f t="shared" si="17"/>
        <v>0</v>
      </c>
      <c r="Q375" s="18">
        <f>VLOOKUP(A375,'[1]לאחר הנחת 35%- כ.כ מלא'!$B$2:$L$5068,8,0)</f>
        <v>1574.3</v>
      </c>
      <c r="R375" s="18">
        <v>0.01</v>
      </c>
      <c r="S375" s="15">
        <f t="shared" ref="S375:S406" si="18">+R375+Q375</f>
        <v>1574.31</v>
      </c>
      <c r="T375" s="15">
        <f t="shared" si="16"/>
        <v>0</v>
      </c>
      <c r="U375" s="14"/>
    </row>
    <row r="376" spans="1:21" ht="69.75" x14ac:dyDescent="0.15">
      <c r="A376" s="12">
        <v>508</v>
      </c>
      <c r="B376" s="63">
        <v>11</v>
      </c>
      <c r="C376" s="21" t="s">
        <v>211</v>
      </c>
      <c r="D376" s="21"/>
      <c r="E376" s="12" t="s">
        <v>3</v>
      </c>
      <c r="F376" s="71"/>
      <c r="G376" s="71"/>
      <c r="H376" s="71"/>
      <c r="I376" s="71"/>
      <c r="J376" s="71"/>
      <c r="K376" s="71"/>
      <c r="L376" s="71"/>
      <c r="M376" s="71"/>
      <c r="N376" s="71"/>
      <c r="O376" s="71"/>
      <c r="P376" s="58">
        <f t="shared" si="17"/>
        <v>0</v>
      </c>
      <c r="Q376" s="18">
        <f>VLOOKUP(A376,'[1]לאחר הנחת 35%- כ.כ מלא'!$B$2:$L$5068,8,0)</f>
        <v>2372.5</v>
      </c>
      <c r="R376" s="18">
        <v>0.01</v>
      </c>
      <c r="S376" s="15">
        <f t="shared" si="18"/>
        <v>2372.5100000000002</v>
      </c>
      <c r="T376" s="15">
        <f t="shared" si="16"/>
        <v>0</v>
      </c>
      <c r="U376" s="14"/>
    </row>
    <row r="377" spans="1:21" ht="69.75" x14ac:dyDescent="0.15">
      <c r="A377" s="12">
        <v>509</v>
      </c>
      <c r="B377" s="63">
        <v>11</v>
      </c>
      <c r="C377" s="21" t="s">
        <v>212</v>
      </c>
      <c r="D377" s="21"/>
      <c r="E377" s="12" t="s">
        <v>3</v>
      </c>
      <c r="F377" s="71"/>
      <c r="G377" s="71"/>
      <c r="H377" s="71"/>
      <c r="I377" s="71"/>
      <c r="J377" s="71"/>
      <c r="K377" s="71"/>
      <c r="L377" s="71"/>
      <c r="M377" s="71"/>
      <c r="N377" s="71"/>
      <c r="O377" s="71"/>
      <c r="P377" s="58">
        <f t="shared" si="17"/>
        <v>0</v>
      </c>
      <c r="Q377" s="18">
        <f>VLOOKUP(A377,'[1]לאחר הנחת 35%- כ.כ מלא'!$B$2:$L$5068,8,0)</f>
        <v>2509.65</v>
      </c>
      <c r="R377" s="18">
        <v>0.01</v>
      </c>
      <c r="S377" s="15">
        <f t="shared" si="18"/>
        <v>2509.6600000000003</v>
      </c>
      <c r="T377" s="15">
        <f t="shared" si="16"/>
        <v>0</v>
      </c>
      <c r="U377" s="14"/>
    </row>
    <row r="378" spans="1:21" ht="69.75" x14ac:dyDescent="0.15">
      <c r="A378" s="12">
        <v>510</v>
      </c>
      <c r="B378" s="63">
        <v>11</v>
      </c>
      <c r="C378" s="21" t="s">
        <v>213</v>
      </c>
      <c r="D378" s="21"/>
      <c r="E378" s="12" t="s">
        <v>3</v>
      </c>
      <c r="F378" s="71"/>
      <c r="G378" s="71"/>
      <c r="H378" s="71"/>
      <c r="I378" s="71"/>
      <c r="J378" s="71"/>
      <c r="K378" s="71"/>
      <c r="L378" s="71"/>
      <c r="M378" s="71"/>
      <c r="N378" s="71"/>
      <c r="O378" s="71"/>
      <c r="P378" s="58">
        <f t="shared" si="17"/>
        <v>0</v>
      </c>
      <c r="Q378" s="18">
        <f>VLOOKUP(A378,'[1]לאחר הנחת 35%- כ.כ מלא'!$B$2:$L$5068,8,0)</f>
        <v>2600.65</v>
      </c>
      <c r="R378" s="18">
        <v>0.01</v>
      </c>
      <c r="S378" s="15">
        <f t="shared" si="18"/>
        <v>2600.6600000000003</v>
      </c>
      <c r="T378" s="15">
        <f t="shared" si="16"/>
        <v>0</v>
      </c>
      <c r="U378" s="14"/>
    </row>
    <row r="379" spans="1:21" x14ac:dyDescent="0.15">
      <c r="A379" s="8">
        <v>512</v>
      </c>
      <c r="B379" s="64">
        <v>11</v>
      </c>
      <c r="C379" s="1" t="s">
        <v>682</v>
      </c>
      <c r="D379" s="1"/>
      <c r="E379" s="8"/>
      <c r="F379" s="72"/>
      <c r="G379" s="72"/>
      <c r="H379" s="72"/>
      <c r="I379" s="72"/>
      <c r="J379" s="72"/>
      <c r="K379" s="72"/>
      <c r="L379" s="72"/>
      <c r="M379" s="72"/>
      <c r="N379" s="72"/>
      <c r="O379" s="72"/>
      <c r="P379" s="58">
        <f t="shared" si="17"/>
        <v>0</v>
      </c>
      <c r="Q379" s="18">
        <v>0</v>
      </c>
      <c r="R379" s="7">
        <v>1.4</v>
      </c>
      <c r="S379" s="15">
        <f t="shared" si="18"/>
        <v>1.4</v>
      </c>
      <c r="T379" s="15">
        <f t="shared" si="16"/>
        <v>0</v>
      </c>
      <c r="U379" s="75"/>
    </row>
    <row r="380" spans="1:21" x14ac:dyDescent="0.15">
      <c r="A380" s="8">
        <v>1002</v>
      </c>
      <c r="B380" s="64">
        <v>12</v>
      </c>
      <c r="C380" s="1" t="s">
        <v>111</v>
      </c>
      <c r="D380" s="1"/>
      <c r="E380" s="8"/>
      <c r="F380" s="72"/>
      <c r="G380" s="72"/>
      <c r="H380" s="72"/>
      <c r="I380" s="72"/>
      <c r="J380" s="72"/>
      <c r="K380" s="72"/>
      <c r="L380" s="72"/>
      <c r="M380" s="72"/>
      <c r="N380" s="72"/>
      <c r="O380" s="72"/>
      <c r="P380" s="58">
        <f t="shared" si="17"/>
        <v>0</v>
      </c>
      <c r="Q380" s="18">
        <f>VLOOKUP(A380,'[1]לאחר הנחת 35%- כ.כ מלא'!$B$2:$L$5068,8,0)</f>
        <v>0</v>
      </c>
      <c r="R380" s="7"/>
      <c r="S380" s="15">
        <f t="shared" si="18"/>
        <v>0</v>
      </c>
      <c r="T380" s="15">
        <f t="shared" si="16"/>
        <v>0</v>
      </c>
      <c r="U380" s="75"/>
    </row>
    <row r="381" spans="1:21" x14ac:dyDescent="0.15">
      <c r="A381" s="8">
        <v>1003</v>
      </c>
      <c r="B381" s="64">
        <v>12</v>
      </c>
      <c r="C381" s="1" t="s">
        <v>111</v>
      </c>
      <c r="D381" s="1"/>
      <c r="E381" s="8"/>
      <c r="F381" s="72"/>
      <c r="G381" s="72"/>
      <c r="H381" s="72"/>
      <c r="I381" s="72"/>
      <c r="J381" s="72"/>
      <c r="K381" s="72"/>
      <c r="L381" s="72"/>
      <c r="M381" s="72"/>
      <c r="N381" s="72"/>
      <c r="O381" s="72"/>
      <c r="P381" s="58">
        <f t="shared" si="17"/>
        <v>0</v>
      </c>
      <c r="Q381" s="18">
        <f>VLOOKUP(A381,'[1]לאחר הנחת 35%- כ.כ מלא'!$B$2:$L$5068,8,0)</f>
        <v>0</v>
      </c>
      <c r="R381" s="7"/>
      <c r="S381" s="15">
        <f t="shared" si="18"/>
        <v>0</v>
      </c>
      <c r="T381" s="15">
        <f t="shared" si="16"/>
        <v>0</v>
      </c>
      <c r="U381" s="75"/>
    </row>
    <row r="382" spans="1:21" x14ac:dyDescent="0.15">
      <c r="A382" s="8">
        <v>1004</v>
      </c>
      <c r="B382" s="64">
        <v>12</v>
      </c>
      <c r="C382" s="1" t="s">
        <v>111</v>
      </c>
      <c r="D382" s="1"/>
      <c r="E382" s="8"/>
      <c r="F382" s="72"/>
      <c r="G382" s="72"/>
      <c r="H382" s="72"/>
      <c r="I382" s="72"/>
      <c r="J382" s="72"/>
      <c r="K382" s="72"/>
      <c r="L382" s="72"/>
      <c r="M382" s="72"/>
      <c r="N382" s="72"/>
      <c r="O382" s="72"/>
      <c r="P382" s="58">
        <f t="shared" si="17"/>
        <v>0</v>
      </c>
      <c r="Q382" s="18">
        <f>VLOOKUP(A382,'[1]לאחר הנחת 35%- כ.כ מלא'!$B$2:$L$5068,8,0)</f>
        <v>0</v>
      </c>
      <c r="R382" s="7"/>
      <c r="S382" s="15">
        <f t="shared" si="18"/>
        <v>0</v>
      </c>
      <c r="T382" s="15">
        <f t="shared" si="16"/>
        <v>0</v>
      </c>
      <c r="U382" s="75"/>
    </row>
    <row r="383" spans="1:21" x14ac:dyDescent="0.15">
      <c r="A383" s="8">
        <v>1005</v>
      </c>
      <c r="B383" s="64">
        <v>12</v>
      </c>
      <c r="C383" s="1" t="s">
        <v>111</v>
      </c>
      <c r="D383" s="1"/>
      <c r="E383" s="8"/>
      <c r="F383" s="72"/>
      <c r="G383" s="72"/>
      <c r="H383" s="72"/>
      <c r="I383" s="72"/>
      <c r="J383" s="72"/>
      <c r="K383" s="72"/>
      <c r="L383" s="72"/>
      <c r="M383" s="72"/>
      <c r="N383" s="72"/>
      <c r="O383" s="72"/>
      <c r="P383" s="58">
        <f t="shared" si="17"/>
        <v>0</v>
      </c>
      <c r="Q383" s="18">
        <f>VLOOKUP(A383,'[1]לאחר הנחת 35%- כ.כ מלא'!$B$2:$L$5068,8,0)</f>
        <v>0</v>
      </c>
      <c r="R383" s="7"/>
      <c r="S383" s="15">
        <f t="shared" si="18"/>
        <v>0</v>
      </c>
      <c r="T383" s="15">
        <f t="shared" si="16"/>
        <v>0</v>
      </c>
      <c r="U383" s="75"/>
    </row>
    <row r="384" spans="1:21" x14ac:dyDescent="0.15">
      <c r="A384" s="8">
        <v>1006</v>
      </c>
      <c r="B384" s="64">
        <v>12</v>
      </c>
      <c r="C384" s="1" t="s">
        <v>111</v>
      </c>
      <c r="D384" s="1"/>
      <c r="E384" s="8"/>
      <c r="F384" s="72"/>
      <c r="G384" s="72"/>
      <c r="H384" s="72"/>
      <c r="I384" s="72"/>
      <c r="J384" s="72"/>
      <c r="K384" s="72"/>
      <c r="L384" s="72"/>
      <c r="M384" s="72"/>
      <c r="N384" s="72"/>
      <c r="O384" s="72"/>
      <c r="P384" s="58">
        <f t="shared" si="17"/>
        <v>0</v>
      </c>
      <c r="Q384" s="18">
        <f>VLOOKUP(A384,'[1]לאחר הנחת 35%- כ.כ מלא'!$B$2:$L$5068,8,0)</f>
        <v>0</v>
      </c>
      <c r="R384" s="7"/>
      <c r="S384" s="15">
        <f t="shared" si="18"/>
        <v>0</v>
      </c>
      <c r="T384" s="15">
        <f t="shared" si="16"/>
        <v>0</v>
      </c>
      <c r="U384" s="75"/>
    </row>
    <row r="385" spans="1:21" x14ac:dyDescent="0.15">
      <c r="A385" s="19">
        <v>1007</v>
      </c>
      <c r="B385" s="64">
        <v>12</v>
      </c>
      <c r="C385" s="22" t="s">
        <v>111</v>
      </c>
      <c r="D385" s="22"/>
      <c r="E385" s="8"/>
      <c r="F385" s="72"/>
      <c r="G385" s="72"/>
      <c r="H385" s="72"/>
      <c r="I385" s="72"/>
      <c r="J385" s="72"/>
      <c r="K385" s="72"/>
      <c r="L385" s="72"/>
      <c r="M385" s="72"/>
      <c r="N385" s="72"/>
      <c r="O385" s="72"/>
      <c r="P385" s="58">
        <f t="shared" si="17"/>
        <v>0</v>
      </c>
      <c r="Q385" s="18">
        <f>VLOOKUP(A385,'[1]לאחר הנחת 35%- כ.כ מלא'!$B$2:$L$5068,8,0)</f>
        <v>0</v>
      </c>
      <c r="R385" s="7"/>
      <c r="S385" s="15">
        <f t="shared" si="18"/>
        <v>0</v>
      </c>
      <c r="T385" s="15">
        <f t="shared" si="16"/>
        <v>0</v>
      </c>
      <c r="U385" s="16"/>
    </row>
    <row r="386" spans="1:21" ht="24" x14ac:dyDescent="0.15">
      <c r="A386" s="19">
        <v>1008</v>
      </c>
      <c r="B386" s="64">
        <v>12</v>
      </c>
      <c r="C386" s="22" t="s">
        <v>393</v>
      </c>
      <c r="D386" s="22"/>
      <c r="E386" s="8" t="s">
        <v>3</v>
      </c>
      <c r="F386" s="72"/>
      <c r="G386" s="72"/>
      <c r="H386" s="72"/>
      <c r="I386" s="72"/>
      <c r="J386" s="72"/>
      <c r="K386" s="72"/>
      <c r="L386" s="72"/>
      <c r="M386" s="72"/>
      <c r="N386" s="72"/>
      <c r="O386" s="72"/>
      <c r="P386" s="58">
        <f t="shared" si="17"/>
        <v>0</v>
      </c>
      <c r="Q386" s="18">
        <f>VLOOKUP(A386,'[1]לאחר הנחת 35%- כ.כ מלא'!$B$2:$L$5068,8,0)</f>
        <v>1.375</v>
      </c>
      <c r="R386" s="7">
        <v>1.375</v>
      </c>
      <c r="S386" s="15">
        <f t="shared" si="18"/>
        <v>2.75</v>
      </c>
      <c r="T386" s="15">
        <f t="shared" si="16"/>
        <v>0</v>
      </c>
      <c r="U386" s="16"/>
    </row>
    <row r="387" spans="1:21" ht="24" x14ac:dyDescent="0.15">
      <c r="A387" s="19">
        <v>1009</v>
      </c>
      <c r="B387" s="64">
        <v>12</v>
      </c>
      <c r="C387" s="22" t="s">
        <v>394</v>
      </c>
      <c r="D387" s="22"/>
      <c r="E387" s="8" t="s">
        <v>3</v>
      </c>
      <c r="F387" s="72"/>
      <c r="G387" s="72"/>
      <c r="H387" s="72"/>
      <c r="I387" s="72"/>
      <c r="J387" s="72"/>
      <c r="K387" s="72"/>
      <c r="L387" s="72"/>
      <c r="M387" s="72"/>
      <c r="N387" s="72"/>
      <c r="O387" s="72"/>
      <c r="P387" s="58">
        <f t="shared" si="17"/>
        <v>0</v>
      </c>
      <c r="Q387" s="18">
        <f>VLOOKUP(A387,'[1]לאחר הנחת 35%- כ.כ מלא'!$B$2:$L$5068,8,0)</f>
        <v>3.5749999999999997</v>
      </c>
      <c r="R387" s="7">
        <v>2.4750000000000001</v>
      </c>
      <c r="S387" s="15">
        <f t="shared" si="18"/>
        <v>6.05</v>
      </c>
      <c r="T387" s="15">
        <f t="shared" ref="T387:T450" si="19">S387*P387</f>
        <v>0</v>
      </c>
      <c r="U387" s="16"/>
    </row>
    <row r="388" spans="1:21" ht="24" x14ac:dyDescent="0.15">
      <c r="A388" s="19">
        <v>1010</v>
      </c>
      <c r="B388" s="64">
        <v>12</v>
      </c>
      <c r="C388" s="22" t="s">
        <v>395</v>
      </c>
      <c r="D388" s="22"/>
      <c r="E388" s="8" t="s">
        <v>3</v>
      </c>
      <c r="F388" s="72"/>
      <c r="G388" s="72"/>
      <c r="H388" s="72"/>
      <c r="I388" s="72"/>
      <c r="J388" s="72"/>
      <c r="K388" s="72"/>
      <c r="L388" s="72"/>
      <c r="M388" s="72"/>
      <c r="N388" s="72"/>
      <c r="O388" s="72"/>
      <c r="P388" s="58">
        <f t="shared" ref="P388:P451" si="20">SUM(F388:O388)</f>
        <v>0</v>
      </c>
      <c r="Q388" s="18">
        <f>VLOOKUP(A388,'[1]לאחר הנחת 35%- כ.כ מלא'!$B$2:$L$5068,8,0)</f>
        <v>1.375</v>
      </c>
      <c r="R388" s="7">
        <v>1.1000000000000001</v>
      </c>
      <c r="S388" s="15">
        <f t="shared" si="18"/>
        <v>2.4750000000000001</v>
      </c>
      <c r="T388" s="15">
        <f t="shared" si="19"/>
        <v>0</v>
      </c>
      <c r="U388" s="16"/>
    </row>
    <row r="389" spans="1:21" x14ac:dyDescent="0.15">
      <c r="A389" s="19">
        <v>1011</v>
      </c>
      <c r="B389" s="64">
        <v>12</v>
      </c>
      <c r="C389" s="22" t="s">
        <v>396</v>
      </c>
      <c r="D389" s="22"/>
      <c r="E389" s="8" t="s">
        <v>3</v>
      </c>
      <c r="F389" s="72"/>
      <c r="G389" s="72"/>
      <c r="H389" s="72"/>
      <c r="I389" s="72"/>
      <c r="J389" s="72"/>
      <c r="K389" s="72"/>
      <c r="L389" s="72"/>
      <c r="M389" s="72"/>
      <c r="N389" s="72"/>
      <c r="O389" s="72"/>
      <c r="P389" s="58">
        <f t="shared" si="20"/>
        <v>0</v>
      </c>
      <c r="Q389" s="18">
        <f>VLOOKUP(A389,'[1]לאחר הנחת 35%- כ.כ מלא'!$B$2:$L$5068,8,0)</f>
        <v>3.85</v>
      </c>
      <c r="R389" s="7">
        <v>0</v>
      </c>
      <c r="S389" s="15">
        <f t="shared" si="18"/>
        <v>3.85</v>
      </c>
      <c r="T389" s="15">
        <f t="shared" si="19"/>
        <v>0</v>
      </c>
      <c r="U389" s="16"/>
    </row>
    <row r="390" spans="1:21" ht="46.5" x14ac:dyDescent="0.15">
      <c r="A390" s="19">
        <v>1012</v>
      </c>
      <c r="B390" s="64">
        <v>12</v>
      </c>
      <c r="C390" s="22" t="s">
        <v>397</v>
      </c>
      <c r="D390" s="22"/>
      <c r="E390" s="8" t="s">
        <v>3</v>
      </c>
      <c r="F390" s="72"/>
      <c r="G390" s="72"/>
      <c r="H390" s="72"/>
      <c r="I390" s="72"/>
      <c r="J390" s="72"/>
      <c r="K390" s="72"/>
      <c r="L390" s="72"/>
      <c r="M390" s="72"/>
      <c r="N390" s="72"/>
      <c r="O390" s="72"/>
      <c r="P390" s="58">
        <f t="shared" si="20"/>
        <v>0</v>
      </c>
      <c r="Q390" s="18">
        <f>VLOOKUP(A390,'[1]לאחר הנחת 35%- כ.כ מלא'!$B$2:$L$5068,8,0)</f>
        <v>83.05</v>
      </c>
      <c r="R390" s="7">
        <v>10.450000000000001</v>
      </c>
      <c r="S390" s="15">
        <f t="shared" si="18"/>
        <v>93.5</v>
      </c>
      <c r="T390" s="15">
        <f t="shared" si="19"/>
        <v>0</v>
      </c>
      <c r="U390" s="16"/>
    </row>
    <row r="391" spans="1:21" ht="35.25" x14ac:dyDescent="0.15">
      <c r="A391" s="19">
        <v>1013</v>
      </c>
      <c r="B391" s="64">
        <v>12</v>
      </c>
      <c r="C391" s="22" t="s">
        <v>398</v>
      </c>
      <c r="D391" s="22"/>
      <c r="E391" s="8" t="s">
        <v>3</v>
      </c>
      <c r="F391" s="72"/>
      <c r="G391" s="72"/>
      <c r="H391" s="72"/>
      <c r="I391" s="72"/>
      <c r="J391" s="72"/>
      <c r="K391" s="72"/>
      <c r="L391" s="72"/>
      <c r="M391" s="72"/>
      <c r="N391" s="72"/>
      <c r="O391" s="72"/>
      <c r="P391" s="58">
        <f t="shared" si="20"/>
        <v>0</v>
      </c>
      <c r="Q391" s="18">
        <f>VLOOKUP(A391,'[1]לאחר הנחת 35%- כ.כ מלא'!$B$2:$L$5068,8,0)</f>
        <v>30.25</v>
      </c>
      <c r="R391" s="7">
        <v>2.2000000000000002</v>
      </c>
      <c r="S391" s="15">
        <f t="shared" si="18"/>
        <v>32.450000000000003</v>
      </c>
      <c r="T391" s="15">
        <f t="shared" si="19"/>
        <v>0</v>
      </c>
      <c r="U391" s="16"/>
    </row>
    <row r="392" spans="1:21" ht="35.25" x14ac:dyDescent="0.15">
      <c r="A392" s="19">
        <v>1014</v>
      </c>
      <c r="B392" s="64">
        <v>12</v>
      </c>
      <c r="C392" s="22" t="s">
        <v>399</v>
      </c>
      <c r="D392" s="22"/>
      <c r="E392" s="8" t="s">
        <v>3</v>
      </c>
      <c r="F392" s="72"/>
      <c r="G392" s="72"/>
      <c r="H392" s="72"/>
      <c r="I392" s="72"/>
      <c r="J392" s="72"/>
      <c r="K392" s="72"/>
      <c r="L392" s="72"/>
      <c r="M392" s="72"/>
      <c r="N392" s="72"/>
      <c r="O392" s="72"/>
      <c r="P392" s="58">
        <f t="shared" si="20"/>
        <v>0</v>
      </c>
      <c r="Q392" s="18">
        <f>VLOOKUP(A392,'[1]לאחר הנחת 35%- כ.כ מלא'!$B$2:$L$5068,8,0)</f>
        <v>553.84999999999991</v>
      </c>
      <c r="R392" s="7">
        <v>0</v>
      </c>
      <c r="S392" s="15">
        <f t="shared" si="18"/>
        <v>553.84999999999991</v>
      </c>
      <c r="T392" s="15">
        <f t="shared" si="19"/>
        <v>0</v>
      </c>
      <c r="U392" s="16"/>
    </row>
    <row r="393" spans="1:21" ht="24" x14ac:dyDescent="0.15">
      <c r="A393" s="19">
        <v>1015</v>
      </c>
      <c r="B393" s="64">
        <v>12</v>
      </c>
      <c r="C393" s="22" t="s">
        <v>400</v>
      </c>
      <c r="D393" s="22"/>
      <c r="E393" s="8" t="s">
        <v>3</v>
      </c>
      <c r="F393" s="72">
        <v>5</v>
      </c>
      <c r="G393" s="72"/>
      <c r="H393" s="72"/>
      <c r="I393" s="72"/>
      <c r="J393" s="72"/>
      <c r="K393" s="72"/>
      <c r="L393" s="72"/>
      <c r="M393" s="72"/>
      <c r="N393" s="72"/>
      <c r="O393" s="72"/>
      <c r="P393" s="58">
        <f t="shared" si="20"/>
        <v>5</v>
      </c>
      <c r="Q393" s="18">
        <f>VLOOKUP(A393,'[1]לאחר הנחת 35%- כ.כ מלא'!$B$2:$L$5068,8,0)</f>
        <v>15.4</v>
      </c>
      <c r="R393" s="7">
        <v>11</v>
      </c>
      <c r="S393" s="15">
        <f t="shared" si="18"/>
        <v>26.4</v>
      </c>
      <c r="T393" s="15">
        <f t="shared" si="19"/>
        <v>132</v>
      </c>
      <c r="U393" s="16"/>
    </row>
    <row r="394" spans="1:21" ht="24" x14ac:dyDescent="0.15">
      <c r="A394" s="19">
        <v>1016</v>
      </c>
      <c r="B394" s="64">
        <v>12</v>
      </c>
      <c r="C394" s="22" t="s">
        <v>401</v>
      </c>
      <c r="D394" s="22"/>
      <c r="E394" s="8" t="s">
        <v>3</v>
      </c>
      <c r="F394" s="72"/>
      <c r="G394" s="72"/>
      <c r="H394" s="72"/>
      <c r="I394" s="72"/>
      <c r="J394" s="72"/>
      <c r="K394" s="72"/>
      <c r="L394" s="72"/>
      <c r="M394" s="72"/>
      <c r="N394" s="72"/>
      <c r="O394" s="72"/>
      <c r="P394" s="58">
        <f t="shared" si="20"/>
        <v>0</v>
      </c>
      <c r="Q394" s="18">
        <f>VLOOKUP(A394,'[1]לאחר הנחת 35%- כ.כ מלא'!$B$2:$L$5068,8,0)</f>
        <v>83.6</v>
      </c>
      <c r="R394" s="7">
        <v>11</v>
      </c>
      <c r="S394" s="15">
        <f t="shared" si="18"/>
        <v>94.6</v>
      </c>
      <c r="T394" s="15">
        <f t="shared" si="19"/>
        <v>0</v>
      </c>
      <c r="U394" s="16"/>
    </row>
    <row r="395" spans="1:21" ht="24" x14ac:dyDescent="0.15">
      <c r="A395" s="19">
        <v>1017</v>
      </c>
      <c r="B395" s="64">
        <v>12</v>
      </c>
      <c r="C395" s="22" t="s">
        <v>402</v>
      </c>
      <c r="D395" s="22"/>
      <c r="E395" s="8" t="s">
        <v>3</v>
      </c>
      <c r="F395" s="72"/>
      <c r="G395" s="72"/>
      <c r="H395" s="72"/>
      <c r="I395" s="72"/>
      <c r="J395" s="72"/>
      <c r="K395" s="72"/>
      <c r="L395" s="72"/>
      <c r="M395" s="72"/>
      <c r="N395" s="72"/>
      <c r="O395" s="72"/>
      <c r="P395" s="58">
        <f t="shared" si="20"/>
        <v>0</v>
      </c>
      <c r="Q395" s="18">
        <f>VLOOKUP(A395,'[1]לאחר הנחת 35%- כ.כ מלא'!$B$2:$L$5068,8,0)</f>
        <v>28.599999999999998</v>
      </c>
      <c r="R395" s="7">
        <v>16.5</v>
      </c>
      <c r="S395" s="15">
        <f t="shared" si="18"/>
        <v>45.099999999999994</v>
      </c>
      <c r="T395" s="15">
        <f t="shared" si="19"/>
        <v>0</v>
      </c>
      <c r="U395" s="16"/>
    </row>
    <row r="396" spans="1:21" ht="35.25" x14ac:dyDescent="0.15">
      <c r="A396" s="19">
        <v>1018</v>
      </c>
      <c r="B396" s="64">
        <v>12</v>
      </c>
      <c r="C396" s="22" t="s">
        <v>403</v>
      </c>
      <c r="D396" s="22"/>
      <c r="E396" s="8" t="s">
        <v>3</v>
      </c>
      <c r="F396" s="72"/>
      <c r="G396" s="72"/>
      <c r="H396" s="72"/>
      <c r="I396" s="72"/>
      <c r="J396" s="72"/>
      <c r="K396" s="72"/>
      <c r="L396" s="72"/>
      <c r="M396" s="72"/>
      <c r="N396" s="72"/>
      <c r="O396" s="72"/>
      <c r="P396" s="58">
        <f t="shared" si="20"/>
        <v>0</v>
      </c>
      <c r="Q396" s="18">
        <f>VLOOKUP(A396,'[1]לאחר הנחת 35%- כ.כ מלא'!$B$2:$L$5068,8,0)</f>
        <v>130.89999999999998</v>
      </c>
      <c r="R396" s="7">
        <v>137.5</v>
      </c>
      <c r="S396" s="15">
        <f t="shared" si="18"/>
        <v>268.39999999999998</v>
      </c>
      <c r="T396" s="15">
        <f t="shared" si="19"/>
        <v>0</v>
      </c>
      <c r="U396" s="16"/>
    </row>
    <row r="397" spans="1:21" ht="35.25" x14ac:dyDescent="0.15">
      <c r="A397" s="19">
        <v>1019</v>
      </c>
      <c r="B397" s="64">
        <v>12</v>
      </c>
      <c r="C397" s="22" t="s">
        <v>404</v>
      </c>
      <c r="D397" s="22"/>
      <c r="E397" s="8" t="s">
        <v>3</v>
      </c>
      <c r="F397" s="72"/>
      <c r="G397" s="72"/>
      <c r="H397" s="72"/>
      <c r="I397" s="72"/>
      <c r="J397" s="72"/>
      <c r="K397" s="72"/>
      <c r="L397" s="72"/>
      <c r="M397" s="72"/>
      <c r="N397" s="72"/>
      <c r="O397" s="72"/>
      <c r="P397" s="58">
        <f t="shared" si="20"/>
        <v>0</v>
      </c>
      <c r="Q397" s="18">
        <f>VLOOKUP(A397,'[1]לאחר הנחת 35%- כ.כ מלא'!$B$2:$L$5068,8,0)</f>
        <v>30.8</v>
      </c>
      <c r="R397" s="7">
        <v>0</v>
      </c>
      <c r="S397" s="15">
        <f t="shared" si="18"/>
        <v>30.8</v>
      </c>
      <c r="T397" s="15">
        <f t="shared" si="19"/>
        <v>0</v>
      </c>
      <c r="U397" s="16"/>
    </row>
    <row r="398" spans="1:21" ht="24" x14ac:dyDescent="0.15">
      <c r="A398" s="19">
        <v>1020</v>
      </c>
      <c r="B398" s="64">
        <v>12</v>
      </c>
      <c r="C398" s="22" t="s">
        <v>405</v>
      </c>
      <c r="D398" s="22"/>
      <c r="E398" s="8" t="s">
        <v>3</v>
      </c>
      <c r="F398" s="72"/>
      <c r="G398" s="72"/>
      <c r="H398" s="72"/>
      <c r="I398" s="72"/>
      <c r="J398" s="72"/>
      <c r="K398" s="72"/>
      <c r="L398" s="72"/>
      <c r="M398" s="72"/>
      <c r="N398" s="72"/>
      <c r="O398" s="72"/>
      <c r="P398" s="58">
        <f t="shared" si="20"/>
        <v>0</v>
      </c>
      <c r="Q398" s="18">
        <f>VLOOKUP(A398,'[1]לאחר הנחת 35%- כ.כ מלא'!$B$2:$L$5068,8,0)</f>
        <v>50.6</v>
      </c>
      <c r="R398" s="7">
        <v>0</v>
      </c>
      <c r="S398" s="15">
        <f t="shared" si="18"/>
        <v>50.6</v>
      </c>
      <c r="T398" s="15">
        <f t="shared" si="19"/>
        <v>0</v>
      </c>
      <c r="U398" s="16"/>
    </row>
    <row r="399" spans="1:21" ht="24" x14ac:dyDescent="0.15">
      <c r="A399" s="19">
        <v>1021</v>
      </c>
      <c r="B399" s="64">
        <v>12</v>
      </c>
      <c r="C399" s="22" t="s">
        <v>406</v>
      </c>
      <c r="D399" s="22"/>
      <c r="E399" s="8" t="s">
        <v>3</v>
      </c>
      <c r="F399" s="72"/>
      <c r="G399" s="72"/>
      <c r="H399" s="72"/>
      <c r="I399" s="72"/>
      <c r="J399" s="72"/>
      <c r="K399" s="72"/>
      <c r="L399" s="72"/>
      <c r="M399" s="72"/>
      <c r="N399" s="72"/>
      <c r="O399" s="72"/>
      <c r="P399" s="58">
        <f t="shared" si="20"/>
        <v>0</v>
      </c>
      <c r="Q399" s="18">
        <f>VLOOKUP(A399,'[1]לאחר הנחת 35%- כ.כ מלא'!$B$2:$L$5068,8,0)</f>
        <v>56.65</v>
      </c>
      <c r="R399" s="7">
        <v>0</v>
      </c>
      <c r="S399" s="15">
        <f t="shared" si="18"/>
        <v>56.65</v>
      </c>
      <c r="T399" s="15">
        <f t="shared" si="19"/>
        <v>0</v>
      </c>
      <c r="U399" s="16"/>
    </row>
    <row r="400" spans="1:21" ht="24" x14ac:dyDescent="0.15">
      <c r="A400" s="19">
        <v>1022</v>
      </c>
      <c r="B400" s="64">
        <v>12</v>
      </c>
      <c r="C400" s="22" t="s">
        <v>407</v>
      </c>
      <c r="D400" s="22"/>
      <c r="E400" s="8" t="s">
        <v>3</v>
      </c>
      <c r="F400" s="72"/>
      <c r="G400" s="72"/>
      <c r="H400" s="72"/>
      <c r="I400" s="72"/>
      <c r="J400" s="72"/>
      <c r="K400" s="72"/>
      <c r="L400" s="72"/>
      <c r="M400" s="72"/>
      <c r="N400" s="72"/>
      <c r="O400" s="72"/>
      <c r="P400" s="58">
        <f t="shared" si="20"/>
        <v>0</v>
      </c>
      <c r="Q400" s="18">
        <f>VLOOKUP(A400,'[1]לאחר הנחת 35%- כ.כ מלא'!$B$2:$L$5068,8,0)</f>
        <v>67.650000000000006</v>
      </c>
      <c r="R400" s="7">
        <v>0</v>
      </c>
      <c r="S400" s="15">
        <f t="shared" si="18"/>
        <v>67.650000000000006</v>
      </c>
      <c r="T400" s="15">
        <f t="shared" si="19"/>
        <v>0</v>
      </c>
      <c r="U400" s="16"/>
    </row>
    <row r="401" spans="1:21" ht="24" x14ac:dyDescent="0.15">
      <c r="A401" s="19">
        <v>1023</v>
      </c>
      <c r="B401" s="64">
        <v>12</v>
      </c>
      <c r="C401" s="22" t="s">
        <v>408</v>
      </c>
      <c r="D401" s="22"/>
      <c r="E401" s="8" t="s">
        <v>3</v>
      </c>
      <c r="F401" s="72"/>
      <c r="G401" s="72"/>
      <c r="H401" s="72"/>
      <c r="I401" s="72"/>
      <c r="J401" s="72"/>
      <c r="K401" s="72"/>
      <c r="L401" s="72"/>
      <c r="M401" s="72"/>
      <c r="N401" s="72"/>
      <c r="O401" s="72"/>
      <c r="P401" s="58">
        <f t="shared" si="20"/>
        <v>0</v>
      </c>
      <c r="Q401" s="18">
        <f>VLOOKUP(A401,'[1]לאחר הנחת 35%- כ.כ מלא'!$B$2:$L$5068,8,0)</f>
        <v>73.150000000000006</v>
      </c>
      <c r="R401" s="7">
        <v>0</v>
      </c>
      <c r="S401" s="15">
        <f t="shared" si="18"/>
        <v>73.150000000000006</v>
      </c>
      <c r="T401" s="15">
        <f t="shared" si="19"/>
        <v>0</v>
      </c>
      <c r="U401" s="16"/>
    </row>
    <row r="402" spans="1:21" ht="24" x14ac:dyDescent="0.15">
      <c r="A402" s="19">
        <v>1024</v>
      </c>
      <c r="B402" s="64">
        <v>12</v>
      </c>
      <c r="C402" s="22" t="s">
        <v>409</v>
      </c>
      <c r="D402" s="22"/>
      <c r="E402" s="8" t="s">
        <v>3</v>
      </c>
      <c r="F402" s="72"/>
      <c r="G402" s="72"/>
      <c r="H402" s="72"/>
      <c r="I402" s="72"/>
      <c r="J402" s="72"/>
      <c r="K402" s="72"/>
      <c r="L402" s="72"/>
      <c r="M402" s="72"/>
      <c r="N402" s="72"/>
      <c r="O402" s="72"/>
      <c r="P402" s="58">
        <f t="shared" si="20"/>
        <v>0</v>
      </c>
      <c r="Q402" s="18">
        <f>VLOOKUP(A402,'[1]לאחר הנחת 35%- כ.כ מלא'!$B$2:$L$5068,8,0)</f>
        <v>73.150000000000006</v>
      </c>
      <c r="R402" s="7">
        <v>0</v>
      </c>
      <c r="S402" s="15">
        <f t="shared" si="18"/>
        <v>73.150000000000006</v>
      </c>
      <c r="T402" s="15">
        <f t="shared" si="19"/>
        <v>0</v>
      </c>
      <c r="U402" s="16"/>
    </row>
    <row r="403" spans="1:21" ht="24" x14ac:dyDescent="0.15">
      <c r="A403" s="19">
        <v>1025</v>
      </c>
      <c r="B403" s="64">
        <v>12</v>
      </c>
      <c r="C403" s="22" t="s">
        <v>410</v>
      </c>
      <c r="D403" s="22"/>
      <c r="E403" s="8" t="s">
        <v>3</v>
      </c>
      <c r="F403" s="72"/>
      <c r="G403" s="72"/>
      <c r="H403" s="72"/>
      <c r="I403" s="72"/>
      <c r="J403" s="72"/>
      <c r="K403" s="72"/>
      <c r="L403" s="72"/>
      <c r="M403" s="72"/>
      <c r="N403" s="72"/>
      <c r="O403" s="72"/>
      <c r="P403" s="58">
        <f t="shared" si="20"/>
        <v>0</v>
      </c>
      <c r="Q403" s="18">
        <f>VLOOKUP(A403,'[1]לאחר הנחת 35%- כ.כ מלא'!$B$2:$L$5068,8,0)</f>
        <v>73.150000000000006</v>
      </c>
      <c r="R403" s="7">
        <v>0</v>
      </c>
      <c r="S403" s="15">
        <f t="shared" si="18"/>
        <v>73.150000000000006</v>
      </c>
      <c r="T403" s="15">
        <f t="shared" si="19"/>
        <v>0</v>
      </c>
      <c r="U403" s="16"/>
    </row>
    <row r="404" spans="1:21" ht="24" x14ac:dyDescent="0.15">
      <c r="A404" s="19">
        <v>1026</v>
      </c>
      <c r="B404" s="64">
        <v>12</v>
      </c>
      <c r="C404" s="22" t="s">
        <v>411</v>
      </c>
      <c r="D404" s="22"/>
      <c r="E404" s="8" t="s">
        <v>3</v>
      </c>
      <c r="F404" s="72"/>
      <c r="G404" s="72"/>
      <c r="H404" s="72"/>
      <c r="I404" s="72"/>
      <c r="J404" s="72"/>
      <c r="K404" s="72"/>
      <c r="L404" s="72"/>
      <c r="M404" s="72"/>
      <c r="N404" s="72"/>
      <c r="O404" s="72"/>
      <c r="P404" s="58">
        <f t="shared" si="20"/>
        <v>0</v>
      </c>
      <c r="Q404" s="18">
        <f>VLOOKUP(A404,'[1]לאחר הנחת 35%- כ.כ מלא'!$B$2:$L$5068,8,0)</f>
        <v>81.95</v>
      </c>
      <c r="R404" s="7">
        <v>0</v>
      </c>
      <c r="S404" s="15">
        <f t="shared" si="18"/>
        <v>81.95</v>
      </c>
      <c r="T404" s="15">
        <f t="shared" si="19"/>
        <v>0</v>
      </c>
      <c r="U404" s="16"/>
    </row>
    <row r="405" spans="1:21" ht="24" x14ac:dyDescent="0.15">
      <c r="A405" s="19">
        <v>1027</v>
      </c>
      <c r="B405" s="64">
        <v>12</v>
      </c>
      <c r="C405" s="22" t="s">
        <v>412</v>
      </c>
      <c r="D405" s="22"/>
      <c r="E405" s="8" t="s">
        <v>3</v>
      </c>
      <c r="F405" s="72"/>
      <c r="G405" s="72"/>
      <c r="H405" s="72"/>
      <c r="I405" s="72"/>
      <c r="J405" s="72"/>
      <c r="K405" s="72"/>
      <c r="L405" s="72"/>
      <c r="M405" s="72"/>
      <c r="N405" s="72"/>
      <c r="O405" s="72"/>
      <c r="P405" s="58">
        <f t="shared" si="20"/>
        <v>0</v>
      </c>
      <c r="Q405" s="18">
        <f>VLOOKUP(A405,'[1]לאחר הנחת 35%- כ.כ מלא'!$B$2:$L$5068,8,0)</f>
        <v>69.3</v>
      </c>
      <c r="R405" s="7">
        <v>0</v>
      </c>
      <c r="S405" s="15">
        <f t="shared" si="18"/>
        <v>69.3</v>
      </c>
      <c r="T405" s="15">
        <f t="shared" si="19"/>
        <v>0</v>
      </c>
      <c r="U405" s="16"/>
    </row>
    <row r="406" spans="1:21" ht="24" x14ac:dyDescent="0.15">
      <c r="A406" s="19">
        <v>1028</v>
      </c>
      <c r="B406" s="64">
        <v>12</v>
      </c>
      <c r="C406" s="22" t="s">
        <v>413</v>
      </c>
      <c r="D406" s="22"/>
      <c r="E406" s="8" t="s">
        <v>3</v>
      </c>
      <c r="F406" s="72"/>
      <c r="G406" s="72"/>
      <c r="H406" s="72"/>
      <c r="I406" s="72"/>
      <c r="J406" s="72"/>
      <c r="K406" s="72"/>
      <c r="L406" s="72"/>
      <c r="M406" s="72"/>
      <c r="N406" s="72"/>
      <c r="O406" s="72"/>
      <c r="P406" s="58">
        <f t="shared" si="20"/>
        <v>0</v>
      </c>
      <c r="Q406" s="18">
        <f>VLOOKUP(A406,'[1]לאחר הנחת 35%- כ.כ מלא'!$B$2:$L$5068,8,0)</f>
        <v>28.05</v>
      </c>
      <c r="R406" s="7">
        <v>19.25</v>
      </c>
      <c r="S406" s="15">
        <f t="shared" si="18"/>
        <v>47.3</v>
      </c>
      <c r="T406" s="15">
        <f t="shared" si="19"/>
        <v>0</v>
      </c>
      <c r="U406" s="16"/>
    </row>
    <row r="407" spans="1:21" ht="46.5" x14ac:dyDescent="0.15">
      <c r="A407" s="19">
        <v>1029</v>
      </c>
      <c r="B407" s="64">
        <v>12</v>
      </c>
      <c r="C407" s="22" t="s">
        <v>414</v>
      </c>
      <c r="D407" s="22"/>
      <c r="E407" s="8" t="s">
        <v>3</v>
      </c>
      <c r="F407" s="72"/>
      <c r="G407" s="72"/>
      <c r="H407" s="72"/>
      <c r="I407" s="72"/>
      <c r="J407" s="72"/>
      <c r="K407" s="72"/>
      <c r="L407" s="72"/>
      <c r="M407" s="72"/>
      <c r="N407" s="72"/>
      <c r="O407" s="72"/>
      <c r="P407" s="58">
        <f t="shared" si="20"/>
        <v>0</v>
      </c>
      <c r="Q407" s="18">
        <f>VLOOKUP(A407,'[1]לאחר הנחת 35%- כ.כ מלא'!$B$2:$L$5068,8,0)</f>
        <v>0</v>
      </c>
      <c r="R407" s="7">
        <v>122.10000000000001</v>
      </c>
      <c r="S407" s="15">
        <f t="shared" ref="S407:S438" si="21">+R407+Q407</f>
        <v>122.10000000000001</v>
      </c>
      <c r="T407" s="15">
        <f t="shared" si="19"/>
        <v>0</v>
      </c>
      <c r="U407" s="16"/>
    </row>
    <row r="408" spans="1:21" ht="24" x14ac:dyDescent="0.15">
      <c r="A408" s="19">
        <v>1030</v>
      </c>
      <c r="B408" s="64">
        <v>12</v>
      </c>
      <c r="C408" s="22" t="s">
        <v>415</v>
      </c>
      <c r="D408" s="22"/>
      <c r="E408" s="8" t="s">
        <v>12</v>
      </c>
      <c r="F408" s="72"/>
      <c r="G408" s="72"/>
      <c r="H408" s="72"/>
      <c r="I408" s="72"/>
      <c r="J408" s="72"/>
      <c r="K408" s="72"/>
      <c r="L408" s="72"/>
      <c r="M408" s="72"/>
      <c r="N408" s="72"/>
      <c r="O408" s="72"/>
      <c r="P408" s="58">
        <f t="shared" si="20"/>
        <v>0</v>
      </c>
      <c r="Q408" s="18">
        <f>VLOOKUP(A408,'[1]לאחר הנחת 35%- כ.כ מלא'!$B$2:$L$5068,8,0)</f>
        <v>1.375</v>
      </c>
      <c r="R408" s="7">
        <v>3.0250000000000004</v>
      </c>
      <c r="S408" s="15">
        <f t="shared" si="21"/>
        <v>4.4000000000000004</v>
      </c>
      <c r="T408" s="15">
        <f t="shared" si="19"/>
        <v>0</v>
      </c>
      <c r="U408" s="16"/>
    </row>
    <row r="409" spans="1:21" ht="115.5" x14ac:dyDescent="0.15">
      <c r="A409" s="19">
        <v>1031</v>
      </c>
      <c r="B409" s="64">
        <v>12</v>
      </c>
      <c r="C409" s="22" t="s">
        <v>416</v>
      </c>
      <c r="D409" s="22"/>
      <c r="E409" s="8" t="s">
        <v>17</v>
      </c>
      <c r="F409" s="72"/>
      <c r="G409" s="72"/>
      <c r="H409" s="72"/>
      <c r="I409" s="72"/>
      <c r="J409" s="72"/>
      <c r="K409" s="72"/>
      <c r="L409" s="72"/>
      <c r="M409" s="72"/>
      <c r="N409" s="72"/>
      <c r="O409" s="72"/>
      <c r="P409" s="58">
        <f t="shared" si="20"/>
        <v>0</v>
      </c>
      <c r="Q409" s="18">
        <f>VLOOKUP(A409,'[1]לאחר הנחת 35%- כ.כ מלא'!$B$2:$L$5068,8,0)</f>
        <v>0</v>
      </c>
      <c r="R409" s="7">
        <v>2780.25</v>
      </c>
      <c r="S409" s="15">
        <f t="shared" si="21"/>
        <v>2780.25</v>
      </c>
      <c r="T409" s="15">
        <f t="shared" si="19"/>
        <v>0</v>
      </c>
      <c r="U409" s="16"/>
    </row>
    <row r="410" spans="1:21" ht="81" x14ac:dyDescent="0.15">
      <c r="A410" s="19">
        <v>1032</v>
      </c>
      <c r="B410" s="64">
        <v>12</v>
      </c>
      <c r="C410" s="22" t="s">
        <v>417</v>
      </c>
      <c r="D410" s="22"/>
      <c r="E410" s="8" t="s">
        <v>17</v>
      </c>
      <c r="F410" s="72"/>
      <c r="G410" s="72"/>
      <c r="H410" s="72"/>
      <c r="I410" s="72"/>
      <c r="J410" s="72"/>
      <c r="K410" s="72"/>
      <c r="L410" s="72"/>
      <c r="M410" s="72"/>
      <c r="N410" s="72"/>
      <c r="O410" s="72"/>
      <c r="P410" s="58">
        <f t="shared" si="20"/>
        <v>0</v>
      </c>
      <c r="Q410" s="18">
        <f>VLOOKUP(A410,'[1]לאחר הנחת 35%- כ.כ מלא'!$B$2:$L$5068,8,0)</f>
        <v>0</v>
      </c>
      <c r="R410" s="7">
        <v>165</v>
      </c>
      <c r="S410" s="15">
        <f t="shared" si="21"/>
        <v>165</v>
      </c>
      <c r="T410" s="15">
        <f t="shared" si="19"/>
        <v>0</v>
      </c>
      <c r="U410" s="16"/>
    </row>
    <row r="411" spans="1:21" ht="24" x14ac:dyDescent="0.15">
      <c r="A411" s="19">
        <v>1033</v>
      </c>
      <c r="B411" s="64">
        <v>12</v>
      </c>
      <c r="C411" s="22" t="s">
        <v>418</v>
      </c>
      <c r="D411" s="22"/>
      <c r="E411" s="8" t="s">
        <v>12</v>
      </c>
      <c r="F411" s="72"/>
      <c r="G411" s="72"/>
      <c r="H411" s="72"/>
      <c r="I411" s="72"/>
      <c r="J411" s="72"/>
      <c r="K411" s="72"/>
      <c r="L411" s="72"/>
      <c r="M411" s="72"/>
      <c r="N411" s="72"/>
      <c r="O411" s="72"/>
      <c r="P411" s="58">
        <f t="shared" si="20"/>
        <v>0</v>
      </c>
      <c r="Q411" s="18">
        <f>VLOOKUP(A411,'[1]לאחר הנחת 35%- כ.כ מלא'!$B$2:$L$5068,8,0)</f>
        <v>0</v>
      </c>
      <c r="R411" s="7">
        <v>0.55000000000000004</v>
      </c>
      <c r="S411" s="15">
        <f t="shared" si="21"/>
        <v>0.55000000000000004</v>
      </c>
      <c r="T411" s="15">
        <f t="shared" si="19"/>
        <v>0</v>
      </c>
      <c r="U411" s="16"/>
    </row>
    <row r="412" spans="1:21" ht="162" x14ac:dyDescent="0.15">
      <c r="A412" s="19">
        <v>1034</v>
      </c>
      <c r="B412" s="64">
        <v>12</v>
      </c>
      <c r="C412" s="22" t="s">
        <v>419</v>
      </c>
      <c r="D412" s="22"/>
      <c r="E412" s="8" t="s">
        <v>17</v>
      </c>
      <c r="F412" s="72"/>
      <c r="G412" s="72"/>
      <c r="H412" s="72"/>
      <c r="I412" s="72"/>
      <c r="J412" s="72"/>
      <c r="K412" s="72"/>
      <c r="L412" s="72"/>
      <c r="M412" s="72"/>
      <c r="N412" s="72"/>
      <c r="O412" s="72"/>
      <c r="P412" s="58">
        <f t="shared" si="20"/>
        <v>0</v>
      </c>
      <c r="Q412" s="18">
        <f>VLOOKUP(A412,'[1]לאחר הנחת 35%- כ.כ מלא'!$B$2:$L$5068,8,0)</f>
        <v>0</v>
      </c>
      <c r="R412" s="7">
        <v>2780.25</v>
      </c>
      <c r="S412" s="15">
        <f t="shared" si="21"/>
        <v>2780.25</v>
      </c>
      <c r="T412" s="15">
        <f t="shared" si="19"/>
        <v>0</v>
      </c>
      <c r="U412" s="16"/>
    </row>
    <row r="413" spans="1:21" ht="46.5" x14ac:dyDescent="0.15">
      <c r="A413" s="19">
        <v>1035</v>
      </c>
      <c r="B413" s="64">
        <v>12</v>
      </c>
      <c r="C413" s="22" t="s">
        <v>420</v>
      </c>
      <c r="D413" s="22"/>
      <c r="E413" s="8" t="s">
        <v>3</v>
      </c>
      <c r="F413" s="72"/>
      <c r="G413" s="72"/>
      <c r="H413" s="72"/>
      <c r="I413" s="72"/>
      <c r="J413" s="72"/>
      <c r="K413" s="72"/>
      <c r="L413" s="72"/>
      <c r="M413" s="72"/>
      <c r="N413" s="72"/>
      <c r="O413" s="72"/>
      <c r="P413" s="58">
        <f t="shared" si="20"/>
        <v>0</v>
      </c>
      <c r="Q413" s="18">
        <f>VLOOKUP(A413,'[1]לאחר הנחת 35%- כ.כ מלא'!$B$2:$L$5068,8,0)</f>
        <v>209.82499999999999</v>
      </c>
      <c r="R413" s="7">
        <v>165</v>
      </c>
      <c r="S413" s="15">
        <f t="shared" si="21"/>
        <v>374.82499999999999</v>
      </c>
      <c r="T413" s="15">
        <f t="shared" si="19"/>
        <v>0</v>
      </c>
      <c r="U413" s="16"/>
    </row>
    <row r="414" spans="1:21" x14ac:dyDescent="0.15">
      <c r="A414" s="19">
        <v>1036</v>
      </c>
      <c r="B414" s="64">
        <v>12</v>
      </c>
      <c r="C414" s="22" t="s">
        <v>421</v>
      </c>
      <c r="D414" s="22"/>
      <c r="E414" s="8" t="s">
        <v>12</v>
      </c>
      <c r="F414" s="72"/>
      <c r="G414" s="72"/>
      <c r="H414" s="72"/>
      <c r="I414" s="72"/>
      <c r="J414" s="72"/>
      <c r="K414" s="72"/>
      <c r="L414" s="72"/>
      <c r="M414" s="72"/>
      <c r="N414" s="72"/>
      <c r="O414" s="72"/>
      <c r="P414" s="58">
        <f t="shared" si="20"/>
        <v>0</v>
      </c>
      <c r="Q414" s="18">
        <f>VLOOKUP(A414,'[1]לאחר הנחת 35%- כ.כ מלא'!$B$2:$L$5068,8,0)</f>
        <v>1.925</v>
      </c>
      <c r="R414" s="7">
        <v>6.6000000000000005</v>
      </c>
      <c r="S414" s="15">
        <f t="shared" si="21"/>
        <v>8.5250000000000004</v>
      </c>
      <c r="T414" s="15">
        <f t="shared" si="19"/>
        <v>0</v>
      </c>
      <c r="U414" s="16"/>
    </row>
    <row r="415" spans="1:21" ht="81" x14ac:dyDescent="0.15">
      <c r="A415" s="19">
        <v>1037</v>
      </c>
      <c r="B415" s="64">
        <v>12</v>
      </c>
      <c r="C415" s="22" t="s">
        <v>422</v>
      </c>
      <c r="D415" s="22"/>
      <c r="E415" s="8" t="s">
        <v>17</v>
      </c>
      <c r="F415" s="72">
        <v>50</v>
      </c>
      <c r="G415" s="72"/>
      <c r="H415" s="72"/>
      <c r="I415" s="72"/>
      <c r="J415" s="72"/>
      <c r="K415" s="72"/>
      <c r="L415" s="72"/>
      <c r="M415" s="72"/>
      <c r="N415" s="72"/>
      <c r="O415" s="72"/>
      <c r="P415" s="58">
        <f t="shared" si="20"/>
        <v>50</v>
      </c>
      <c r="Q415" s="18">
        <f>VLOOKUP(A415,'[1]לאחר הנחת 35%- כ.כ מלא'!$B$2:$L$5068,8,0)</f>
        <v>33</v>
      </c>
      <c r="R415" s="7">
        <v>19.25</v>
      </c>
      <c r="S415" s="15">
        <f t="shared" si="21"/>
        <v>52.25</v>
      </c>
      <c r="T415" s="15">
        <f t="shared" si="19"/>
        <v>2612.5</v>
      </c>
      <c r="U415" s="16"/>
    </row>
    <row r="416" spans="1:21" ht="81" x14ac:dyDescent="0.15">
      <c r="A416" s="19">
        <v>1038</v>
      </c>
      <c r="B416" s="64">
        <v>12</v>
      </c>
      <c r="C416" s="22" t="s">
        <v>423</v>
      </c>
      <c r="D416" s="22"/>
      <c r="E416" s="8" t="s">
        <v>17</v>
      </c>
      <c r="F416" s="72">
        <v>22</v>
      </c>
      <c r="G416" s="72"/>
      <c r="H416" s="72"/>
      <c r="I416" s="72"/>
      <c r="J416" s="72"/>
      <c r="K416" s="72"/>
      <c r="L416" s="72"/>
      <c r="M416" s="72"/>
      <c r="N416" s="72"/>
      <c r="O416" s="72"/>
      <c r="P416" s="58">
        <f t="shared" si="20"/>
        <v>22</v>
      </c>
      <c r="Q416" s="18">
        <f>VLOOKUP(A416,'[1]לאחר הנחת 35%- כ.כ מלא'!$B$2:$L$5068,8,0)</f>
        <v>22</v>
      </c>
      <c r="R416" s="7">
        <v>19.25</v>
      </c>
      <c r="S416" s="15">
        <f t="shared" si="21"/>
        <v>41.25</v>
      </c>
      <c r="T416" s="15">
        <f t="shared" si="19"/>
        <v>907.5</v>
      </c>
      <c r="U416" s="16"/>
    </row>
    <row r="417" spans="1:21" ht="35.25" x14ac:dyDescent="0.15">
      <c r="A417" s="19">
        <v>1039</v>
      </c>
      <c r="B417" s="64">
        <v>12</v>
      </c>
      <c r="C417" s="22" t="s">
        <v>424</v>
      </c>
      <c r="D417" s="22"/>
      <c r="E417" s="8" t="s">
        <v>3</v>
      </c>
      <c r="F417" s="72"/>
      <c r="G417" s="72"/>
      <c r="H417" s="72"/>
      <c r="I417" s="72"/>
      <c r="J417" s="72"/>
      <c r="K417" s="72"/>
      <c r="L417" s="72"/>
      <c r="M417" s="72"/>
      <c r="N417" s="72"/>
      <c r="O417" s="72"/>
      <c r="P417" s="58">
        <f t="shared" si="20"/>
        <v>0</v>
      </c>
      <c r="Q417" s="18">
        <f>VLOOKUP(A417,'[1]לאחר הנחת 35%- כ.כ מלא'!$B$2:$L$5068,8,0)</f>
        <v>275</v>
      </c>
      <c r="R417" s="7">
        <v>27.500000000000004</v>
      </c>
      <c r="S417" s="15">
        <f t="shared" si="21"/>
        <v>302.5</v>
      </c>
      <c r="T417" s="15">
        <f t="shared" si="19"/>
        <v>0</v>
      </c>
      <c r="U417" s="16"/>
    </row>
    <row r="418" spans="1:21" ht="35.25" x14ac:dyDescent="0.15">
      <c r="A418" s="19">
        <v>1040</v>
      </c>
      <c r="B418" s="64">
        <v>12</v>
      </c>
      <c r="C418" s="22" t="s">
        <v>425</v>
      </c>
      <c r="D418" s="22"/>
      <c r="E418" s="8" t="s">
        <v>3</v>
      </c>
      <c r="F418" s="72"/>
      <c r="G418" s="72"/>
      <c r="H418" s="72"/>
      <c r="I418" s="72"/>
      <c r="J418" s="72"/>
      <c r="K418" s="72"/>
      <c r="L418" s="72"/>
      <c r="M418" s="72"/>
      <c r="N418" s="72"/>
      <c r="O418" s="72"/>
      <c r="P418" s="58">
        <f t="shared" si="20"/>
        <v>0</v>
      </c>
      <c r="Q418" s="18">
        <f>VLOOKUP(A418,'[1]לאחר הנחת 35%- כ.כ מלא'!$B$2:$L$5068,8,0)</f>
        <v>559.34999999999991</v>
      </c>
      <c r="R418" s="7">
        <v>27.500000000000004</v>
      </c>
      <c r="S418" s="15">
        <f t="shared" si="21"/>
        <v>586.84999999999991</v>
      </c>
      <c r="T418" s="15">
        <f t="shared" si="19"/>
        <v>0</v>
      </c>
      <c r="U418" s="16"/>
    </row>
    <row r="419" spans="1:21" ht="24" x14ac:dyDescent="0.15">
      <c r="A419" s="19">
        <v>1041</v>
      </c>
      <c r="B419" s="64">
        <v>12</v>
      </c>
      <c r="C419" s="22" t="s">
        <v>426</v>
      </c>
      <c r="D419" s="22"/>
      <c r="E419" s="8" t="s">
        <v>17</v>
      </c>
      <c r="F419" s="72"/>
      <c r="G419" s="72"/>
      <c r="H419" s="72"/>
      <c r="I419" s="72"/>
      <c r="J419" s="72"/>
      <c r="K419" s="72"/>
      <c r="L419" s="72"/>
      <c r="M419" s="72"/>
      <c r="N419" s="72"/>
      <c r="O419" s="72"/>
      <c r="P419" s="58">
        <f t="shared" si="20"/>
        <v>0</v>
      </c>
      <c r="Q419" s="18">
        <f>VLOOKUP(A419,'[1]לאחר הנחת 35%- כ.כ מלא'!$B$2:$L$5068,8,0)</f>
        <v>60.5</v>
      </c>
      <c r="R419" s="7">
        <v>88</v>
      </c>
      <c r="S419" s="15">
        <f t="shared" si="21"/>
        <v>148.5</v>
      </c>
      <c r="T419" s="15">
        <f t="shared" si="19"/>
        <v>0</v>
      </c>
      <c r="U419" s="16"/>
    </row>
    <row r="420" spans="1:21" ht="69.75" x14ac:dyDescent="0.15">
      <c r="A420" s="19">
        <v>1042</v>
      </c>
      <c r="B420" s="64">
        <v>12</v>
      </c>
      <c r="C420" s="22" t="s">
        <v>427</v>
      </c>
      <c r="D420" s="22"/>
      <c r="E420" s="8" t="s">
        <v>3</v>
      </c>
      <c r="F420" s="72"/>
      <c r="G420" s="72"/>
      <c r="H420" s="72"/>
      <c r="I420" s="72"/>
      <c r="J420" s="72"/>
      <c r="K420" s="72"/>
      <c r="L420" s="72"/>
      <c r="M420" s="72"/>
      <c r="N420" s="72"/>
      <c r="O420" s="72"/>
      <c r="P420" s="58">
        <f t="shared" si="20"/>
        <v>0</v>
      </c>
      <c r="Q420" s="18">
        <f>VLOOKUP(A420,'[1]לאחר הנחת 35%- כ.כ מלא'!$B$2:$L$5068,8,0)</f>
        <v>121</v>
      </c>
      <c r="R420" s="7">
        <v>27.500000000000004</v>
      </c>
      <c r="S420" s="15">
        <f t="shared" si="21"/>
        <v>148.5</v>
      </c>
      <c r="T420" s="15">
        <f t="shared" si="19"/>
        <v>0</v>
      </c>
      <c r="U420" s="16"/>
    </row>
    <row r="421" spans="1:21" ht="69.75" x14ac:dyDescent="0.15">
      <c r="A421" s="19">
        <v>1043</v>
      </c>
      <c r="B421" s="64">
        <v>12</v>
      </c>
      <c r="C421" s="22" t="s">
        <v>428</v>
      </c>
      <c r="D421" s="22"/>
      <c r="E421" s="8" t="s">
        <v>3</v>
      </c>
      <c r="F421" s="72"/>
      <c r="G421" s="72"/>
      <c r="H421" s="72"/>
      <c r="I421" s="72"/>
      <c r="J421" s="72"/>
      <c r="K421" s="72"/>
      <c r="L421" s="72"/>
      <c r="M421" s="72"/>
      <c r="N421" s="72"/>
      <c r="O421" s="72"/>
      <c r="P421" s="58">
        <f t="shared" si="20"/>
        <v>0</v>
      </c>
      <c r="Q421" s="18">
        <f>VLOOKUP(A421,'[1]לאחר הנחת 35%- כ.כ מלא'!$B$2:$L$5068,8,0)</f>
        <v>143</v>
      </c>
      <c r="R421" s="7">
        <v>27.500000000000004</v>
      </c>
      <c r="S421" s="15">
        <f t="shared" si="21"/>
        <v>170.5</v>
      </c>
      <c r="T421" s="15">
        <f t="shared" si="19"/>
        <v>0</v>
      </c>
      <c r="U421" s="16"/>
    </row>
    <row r="422" spans="1:21" ht="69.75" x14ac:dyDescent="0.15">
      <c r="A422" s="19">
        <v>1044</v>
      </c>
      <c r="B422" s="64">
        <v>12</v>
      </c>
      <c r="C422" s="22" t="s">
        <v>429</v>
      </c>
      <c r="D422" s="22"/>
      <c r="E422" s="8" t="s">
        <v>3</v>
      </c>
      <c r="F422" s="72"/>
      <c r="G422" s="72"/>
      <c r="H422" s="72"/>
      <c r="I422" s="72"/>
      <c r="J422" s="72"/>
      <c r="K422" s="72"/>
      <c r="L422" s="72"/>
      <c r="M422" s="72"/>
      <c r="N422" s="72"/>
      <c r="O422" s="72"/>
      <c r="P422" s="58">
        <f t="shared" si="20"/>
        <v>0</v>
      </c>
      <c r="Q422" s="18">
        <f>VLOOKUP(A422,'[1]לאחר הנחת 35%- כ.כ מלא'!$B$2:$L$5068,8,0)</f>
        <v>212.29999999999998</v>
      </c>
      <c r="R422" s="7">
        <v>27.500000000000004</v>
      </c>
      <c r="S422" s="15">
        <f t="shared" si="21"/>
        <v>239.79999999999998</v>
      </c>
      <c r="T422" s="15">
        <f t="shared" si="19"/>
        <v>0</v>
      </c>
      <c r="U422" s="16"/>
    </row>
    <row r="423" spans="1:21" x14ac:dyDescent="0.15">
      <c r="A423" s="19">
        <v>1045</v>
      </c>
      <c r="B423" s="64">
        <v>12</v>
      </c>
      <c r="C423" s="22" t="s">
        <v>430</v>
      </c>
      <c r="D423" s="22"/>
      <c r="E423" s="8" t="s">
        <v>12</v>
      </c>
      <c r="F423" s="72"/>
      <c r="G423" s="72"/>
      <c r="H423" s="72"/>
      <c r="I423" s="72"/>
      <c r="J423" s="72"/>
      <c r="K423" s="72"/>
      <c r="L423" s="72"/>
      <c r="M423" s="72"/>
      <c r="N423" s="72"/>
      <c r="O423" s="72"/>
      <c r="P423" s="58">
        <f t="shared" si="20"/>
        <v>0</v>
      </c>
      <c r="Q423" s="18">
        <f>VLOOKUP(A423,'[1]לאחר הנחת 35%- כ.כ מלא'!$B$2:$L$5068,8,0)</f>
        <v>10.174999999999999</v>
      </c>
      <c r="R423" s="7">
        <v>3.8500000000000005</v>
      </c>
      <c r="S423" s="15">
        <f t="shared" si="21"/>
        <v>14.024999999999999</v>
      </c>
      <c r="T423" s="15">
        <f t="shared" si="19"/>
        <v>0</v>
      </c>
      <c r="U423" s="16"/>
    </row>
    <row r="424" spans="1:21" ht="69.75" x14ac:dyDescent="0.15">
      <c r="A424" s="19">
        <v>1046</v>
      </c>
      <c r="B424" s="64">
        <v>12</v>
      </c>
      <c r="C424" s="22" t="s">
        <v>431</v>
      </c>
      <c r="D424" s="22"/>
      <c r="E424" s="8" t="s">
        <v>3</v>
      </c>
      <c r="F424" s="72"/>
      <c r="G424" s="72"/>
      <c r="H424" s="72"/>
      <c r="I424" s="72"/>
      <c r="J424" s="72"/>
      <c r="K424" s="72"/>
      <c r="L424" s="72"/>
      <c r="M424" s="72"/>
      <c r="N424" s="72"/>
      <c r="O424" s="72"/>
      <c r="P424" s="58">
        <f t="shared" si="20"/>
        <v>0</v>
      </c>
      <c r="Q424" s="18">
        <f>VLOOKUP(A424,'[1]לאחר הנחת 35%- כ.כ מלא'!$B$2:$L$5068,8,0)</f>
        <v>220</v>
      </c>
      <c r="R424" s="7">
        <v>27.500000000000004</v>
      </c>
      <c r="S424" s="15">
        <f t="shared" si="21"/>
        <v>247.5</v>
      </c>
      <c r="T424" s="15">
        <f t="shared" si="19"/>
        <v>0</v>
      </c>
      <c r="U424" s="16"/>
    </row>
    <row r="425" spans="1:21" ht="58.5" x14ac:dyDescent="0.15">
      <c r="A425" s="19">
        <v>1047</v>
      </c>
      <c r="B425" s="64">
        <v>12</v>
      </c>
      <c r="C425" s="22" t="s">
        <v>432</v>
      </c>
      <c r="D425" s="22"/>
      <c r="E425" s="8" t="s">
        <v>17</v>
      </c>
      <c r="F425" s="72"/>
      <c r="G425" s="72"/>
      <c r="H425" s="72"/>
      <c r="I425" s="72"/>
      <c r="J425" s="72"/>
      <c r="K425" s="72"/>
      <c r="L425" s="72"/>
      <c r="M425" s="72"/>
      <c r="N425" s="72"/>
      <c r="O425" s="72"/>
      <c r="P425" s="58">
        <f t="shared" si="20"/>
        <v>0</v>
      </c>
      <c r="Q425" s="18">
        <f>VLOOKUP(A425,'[1]לאחר הנחת 35%- כ.כ מלא'!$B$2:$L$5068,8,0)</f>
        <v>411.95</v>
      </c>
      <c r="R425" s="7">
        <v>82.5</v>
      </c>
      <c r="S425" s="15">
        <f t="shared" si="21"/>
        <v>494.45</v>
      </c>
      <c r="T425" s="15">
        <f t="shared" si="19"/>
        <v>0</v>
      </c>
      <c r="U425" s="16"/>
    </row>
    <row r="426" spans="1:21" ht="69.75" x14ac:dyDescent="0.15">
      <c r="A426" s="19">
        <v>1048</v>
      </c>
      <c r="B426" s="64">
        <v>12</v>
      </c>
      <c r="C426" s="22" t="s">
        <v>433</v>
      </c>
      <c r="D426" s="22"/>
      <c r="E426" s="8" t="s">
        <v>3</v>
      </c>
      <c r="F426" s="72"/>
      <c r="G426" s="72"/>
      <c r="H426" s="72"/>
      <c r="I426" s="72"/>
      <c r="J426" s="72"/>
      <c r="K426" s="72"/>
      <c r="L426" s="72"/>
      <c r="M426" s="72"/>
      <c r="N426" s="72"/>
      <c r="O426" s="72"/>
      <c r="P426" s="58">
        <f t="shared" si="20"/>
        <v>0</v>
      </c>
      <c r="Q426" s="18">
        <f>VLOOKUP(A426,'[1]לאחר הנחת 35%- כ.כ מלא'!$B$2:$L$5068,8,0)</f>
        <v>341</v>
      </c>
      <c r="R426" s="7">
        <v>27.500000000000004</v>
      </c>
      <c r="S426" s="15">
        <f t="shared" si="21"/>
        <v>368.5</v>
      </c>
      <c r="T426" s="15">
        <f t="shared" si="19"/>
        <v>0</v>
      </c>
      <c r="U426" s="16"/>
    </row>
    <row r="427" spans="1:21" ht="69.75" x14ac:dyDescent="0.15">
      <c r="A427" s="19">
        <v>1049</v>
      </c>
      <c r="B427" s="64">
        <v>12</v>
      </c>
      <c r="C427" s="22" t="s">
        <v>434</v>
      </c>
      <c r="D427" s="22"/>
      <c r="E427" s="8" t="s">
        <v>3</v>
      </c>
      <c r="F427" s="72"/>
      <c r="G427" s="72"/>
      <c r="H427" s="72"/>
      <c r="I427" s="72"/>
      <c r="J427" s="72"/>
      <c r="K427" s="72"/>
      <c r="L427" s="72"/>
      <c r="M427" s="72"/>
      <c r="N427" s="72"/>
      <c r="O427" s="72"/>
      <c r="P427" s="58">
        <f t="shared" si="20"/>
        <v>0</v>
      </c>
      <c r="Q427" s="18">
        <f>VLOOKUP(A427,'[1]לאחר הנחת 35%- כ.כ מלא'!$B$2:$L$5068,8,0)</f>
        <v>361.34999999999997</v>
      </c>
      <c r="R427" s="7">
        <v>27.500000000000004</v>
      </c>
      <c r="S427" s="15">
        <f t="shared" si="21"/>
        <v>388.84999999999997</v>
      </c>
      <c r="T427" s="15">
        <f t="shared" si="19"/>
        <v>0</v>
      </c>
      <c r="U427" s="16"/>
    </row>
    <row r="428" spans="1:21" ht="24" x14ac:dyDescent="0.15">
      <c r="A428" s="19">
        <v>1050</v>
      </c>
      <c r="B428" s="64">
        <v>12</v>
      </c>
      <c r="C428" s="22" t="s">
        <v>435</v>
      </c>
      <c r="D428" s="22"/>
      <c r="E428" s="8" t="s">
        <v>17</v>
      </c>
      <c r="F428" s="72"/>
      <c r="G428" s="72"/>
      <c r="H428" s="72"/>
      <c r="I428" s="72"/>
      <c r="J428" s="72"/>
      <c r="K428" s="72"/>
      <c r="L428" s="72"/>
      <c r="M428" s="72"/>
      <c r="N428" s="72"/>
      <c r="O428" s="72"/>
      <c r="P428" s="58">
        <f t="shared" si="20"/>
        <v>0</v>
      </c>
      <c r="Q428" s="18">
        <f>VLOOKUP(A428,'[1]לאחר הנחת 35%- כ.כ מלא'!$B$2:$L$5068,8,0)</f>
        <v>202.125</v>
      </c>
      <c r="R428" s="7">
        <v>82.5</v>
      </c>
      <c r="S428" s="15">
        <f t="shared" si="21"/>
        <v>284.625</v>
      </c>
      <c r="T428" s="15">
        <f t="shared" si="19"/>
        <v>0</v>
      </c>
      <c r="U428" s="16"/>
    </row>
    <row r="429" spans="1:21" ht="81" x14ac:dyDescent="0.15">
      <c r="A429" s="19">
        <v>1051</v>
      </c>
      <c r="B429" s="64">
        <v>12</v>
      </c>
      <c r="C429" s="22" t="s">
        <v>436</v>
      </c>
      <c r="D429" s="22"/>
      <c r="E429" s="8" t="s">
        <v>3</v>
      </c>
      <c r="F429" s="72"/>
      <c r="G429" s="72"/>
      <c r="H429" s="72"/>
      <c r="I429" s="72"/>
      <c r="J429" s="72"/>
      <c r="K429" s="72"/>
      <c r="L429" s="72"/>
      <c r="M429" s="72"/>
      <c r="N429" s="72"/>
      <c r="O429" s="72"/>
      <c r="P429" s="58">
        <f t="shared" si="20"/>
        <v>0</v>
      </c>
      <c r="Q429" s="18">
        <f>VLOOKUP(A429,'[1]לאחר הנחת 35%- כ.כ מלא'!$B$2:$L$5068,8,0)</f>
        <v>177.1</v>
      </c>
      <c r="R429" s="7">
        <v>27.500000000000004</v>
      </c>
      <c r="S429" s="15">
        <f t="shared" si="21"/>
        <v>204.6</v>
      </c>
      <c r="T429" s="15">
        <f t="shared" si="19"/>
        <v>0</v>
      </c>
      <c r="U429" s="16"/>
    </row>
    <row r="430" spans="1:21" ht="93" x14ac:dyDescent="0.15">
      <c r="A430" s="19">
        <v>1052</v>
      </c>
      <c r="B430" s="64">
        <v>12</v>
      </c>
      <c r="C430" s="22" t="s">
        <v>437</v>
      </c>
      <c r="D430" s="22"/>
      <c r="E430" s="8" t="s">
        <v>3</v>
      </c>
      <c r="F430" s="72"/>
      <c r="G430" s="72"/>
      <c r="H430" s="72"/>
      <c r="I430" s="72"/>
      <c r="J430" s="72"/>
      <c r="K430" s="72"/>
      <c r="L430" s="72"/>
      <c r="M430" s="72"/>
      <c r="N430" s="72"/>
      <c r="O430" s="72"/>
      <c r="P430" s="58">
        <f t="shared" si="20"/>
        <v>0</v>
      </c>
      <c r="Q430" s="18">
        <f>VLOOKUP(A430,'[1]לאחר הנחת 35%- כ.כ מלא'!$B$2:$L$5068,8,0)</f>
        <v>198</v>
      </c>
      <c r="R430" s="7">
        <v>27.500000000000004</v>
      </c>
      <c r="S430" s="15">
        <f t="shared" si="21"/>
        <v>225.5</v>
      </c>
      <c r="T430" s="15">
        <f t="shared" si="19"/>
        <v>0</v>
      </c>
      <c r="U430" s="16"/>
    </row>
    <row r="431" spans="1:21" ht="81" x14ac:dyDescent="0.15">
      <c r="A431" s="19">
        <v>1053</v>
      </c>
      <c r="B431" s="64">
        <v>12</v>
      </c>
      <c r="C431" s="22" t="s">
        <v>438</v>
      </c>
      <c r="D431" s="22"/>
      <c r="E431" s="8" t="s">
        <v>3</v>
      </c>
      <c r="F431" s="72"/>
      <c r="G431" s="72"/>
      <c r="H431" s="72"/>
      <c r="I431" s="72"/>
      <c r="J431" s="72"/>
      <c r="K431" s="72"/>
      <c r="L431" s="72"/>
      <c r="M431" s="72"/>
      <c r="N431" s="72"/>
      <c r="O431" s="72"/>
      <c r="P431" s="58">
        <f t="shared" si="20"/>
        <v>0</v>
      </c>
      <c r="Q431" s="18">
        <f>VLOOKUP(A431,'[1]לאחר הנחת 35%- כ.כ מלא'!$B$2:$L$5068,8,0)</f>
        <v>990</v>
      </c>
      <c r="R431" s="7">
        <v>27.500000000000004</v>
      </c>
      <c r="S431" s="15">
        <f t="shared" si="21"/>
        <v>1017.5</v>
      </c>
      <c r="T431" s="15">
        <f t="shared" si="19"/>
        <v>0</v>
      </c>
      <c r="U431" s="16"/>
    </row>
    <row r="432" spans="1:21" ht="93" x14ac:dyDescent="0.15">
      <c r="A432" s="19">
        <v>1054</v>
      </c>
      <c r="B432" s="64">
        <v>12</v>
      </c>
      <c r="C432" s="22" t="s">
        <v>439</v>
      </c>
      <c r="D432" s="22"/>
      <c r="E432" s="8" t="s">
        <v>3</v>
      </c>
      <c r="F432" s="72"/>
      <c r="G432" s="72"/>
      <c r="H432" s="72"/>
      <c r="I432" s="72"/>
      <c r="J432" s="72"/>
      <c r="K432" s="72"/>
      <c r="L432" s="72"/>
      <c r="M432" s="72"/>
      <c r="N432" s="72"/>
      <c r="O432" s="72"/>
      <c r="P432" s="58">
        <f t="shared" si="20"/>
        <v>0</v>
      </c>
      <c r="Q432" s="18">
        <f>VLOOKUP(A432,'[1]לאחר הנחת 35%- כ.כ מלא'!$B$2:$L$5068,8,0)</f>
        <v>220</v>
      </c>
      <c r="R432" s="7">
        <v>27.500000000000004</v>
      </c>
      <c r="S432" s="15">
        <f t="shared" si="21"/>
        <v>247.5</v>
      </c>
      <c r="T432" s="15">
        <f t="shared" si="19"/>
        <v>0</v>
      </c>
      <c r="U432" s="16"/>
    </row>
    <row r="433" spans="1:21" ht="69.75" x14ac:dyDescent="0.15">
      <c r="A433" s="19">
        <v>1055</v>
      </c>
      <c r="B433" s="64">
        <v>12</v>
      </c>
      <c r="C433" s="22" t="s">
        <v>440</v>
      </c>
      <c r="D433" s="22"/>
      <c r="E433" s="8" t="s">
        <v>3</v>
      </c>
      <c r="F433" s="72"/>
      <c r="G433" s="72"/>
      <c r="H433" s="72"/>
      <c r="I433" s="72"/>
      <c r="J433" s="72"/>
      <c r="K433" s="72"/>
      <c r="L433" s="72"/>
      <c r="M433" s="72"/>
      <c r="N433" s="72"/>
      <c r="O433" s="72"/>
      <c r="P433" s="58">
        <f t="shared" si="20"/>
        <v>0</v>
      </c>
      <c r="Q433" s="18">
        <f>VLOOKUP(A433,'[1]לאחר הנחת 35%- כ.כ מלא'!$B$2:$L$5068,8,0)</f>
        <v>552.75</v>
      </c>
      <c r="R433" s="7">
        <v>27.500000000000004</v>
      </c>
      <c r="S433" s="15">
        <f t="shared" si="21"/>
        <v>580.25</v>
      </c>
      <c r="T433" s="15">
        <f t="shared" si="19"/>
        <v>0</v>
      </c>
      <c r="U433" s="16"/>
    </row>
    <row r="434" spans="1:21" ht="69.75" x14ac:dyDescent="0.15">
      <c r="A434" s="19">
        <v>1056</v>
      </c>
      <c r="B434" s="64">
        <v>12</v>
      </c>
      <c r="C434" s="22" t="s">
        <v>441</v>
      </c>
      <c r="D434" s="22"/>
      <c r="E434" s="8" t="s">
        <v>3</v>
      </c>
      <c r="F434" s="72"/>
      <c r="G434" s="72"/>
      <c r="H434" s="72"/>
      <c r="I434" s="72"/>
      <c r="J434" s="72"/>
      <c r="K434" s="72"/>
      <c r="L434" s="72"/>
      <c r="M434" s="72"/>
      <c r="N434" s="72"/>
      <c r="O434" s="72"/>
      <c r="P434" s="58">
        <f t="shared" si="20"/>
        <v>0</v>
      </c>
      <c r="Q434" s="18">
        <f>VLOOKUP(A434,'[1]לאחר הנחת 35%- כ.כ מלא'!$B$2:$L$5068,8,0)</f>
        <v>914.1</v>
      </c>
      <c r="R434" s="7">
        <v>27.500000000000004</v>
      </c>
      <c r="S434" s="15">
        <f t="shared" si="21"/>
        <v>941.6</v>
      </c>
      <c r="T434" s="15">
        <f t="shared" si="19"/>
        <v>0</v>
      </c>
      <c r="U434" s="16"/>
    </row>
    <row r="435" spans="1:21" ht="69.75" x14ac:dyDescent="0.15">
      <c r="A435" s="19">
        <v>1057</v>
      </c>
      <c r="B435" s="64">
        <v>12</v>
      </c>
      <c r="C435" s="22" t="s">
        <v>442</v>
      </c>
      <c r="D435" s="22"/>
      <c r="E435" s="8" t="s">
        <v>3</v>
      </c>
      <c r="F435" s="72"/>
      <c r="G435" s="72"/>
      <c r="H435" s="72"/>
      <c r="I435" s="72"/>
      <c r="J435" s="72"/>
      <c r="K435" s="72"/>
      <c r="L435" s="72"/>
      <c r="M435" s="72"/>
      <c r="N435" s="72"/>
      <c r="O435" s="72"/>
      <c r="P435" s="58">
        <f t="shared" si="20"/>
        <v>0</v>
      </c>
      <c r="Q435" s="18">
        <f>VLOOKUP(A435,'[1]לאחר הנחת 35%- כ.כ מלא'!$B$2:$L$5068,8,0)</f>
        <v>1004.85</v>
      </c>
      <c r="R435" s="7">
        <v>27.500000000000004</v>
      </c>
      <c r="S435" s="15">
        <f t="shared" si="21"/>
        <v>1032.3500000000001</v>
      </c>
      <c r="T435" s="15">
        <f t="shared" si="19"/>
        <v>0</v>
      </c>
      <c r="U435" s="16"/>
    </row>
    <row r="436" spans="1:21" ht="58.5" x14ac:dyDescent="0.15">
      <c r="A436" s="19">
        <v>1058</v>
      </c>
      <c r="B436" s="64">
        <v>12</v>
      </c>
      <c r="C436" s="22" t="s">
        <v>443</v>
      </c>
      <c r="D436" s="22"/>
      <c r="E436" s="8" t="s">
        <v>3</v>
      </c>
      <c r="F436" s="72"/>
      <c r="G436" s="72"/>
      <c r="H436" s="72"/>
      <c r="I436" s="72"/>
      <c r="J436" s="72"/>
      <c r="K436" s="72"/>
      <c r="L436" s="72"/>
      <c r="M436" s="72"/>
      <c r="N436" s="72"/>
      <c r="O436" s="72"/>
      <c r="P436" s="58">
        <f t="shared" si="20"/>
        <v>0</v>
      </c>
      <c r="Q436" s="18">
        <f>VLOOKUP(A436,'[1]לאחר הנחת 35%- כ.כ מלא'!$B$2:$L$5068,8,0)</f>
        <v>1057.6500000000001</v>
      </c>
      <c r="R436" s="7">
        <v>27.500000000000004</v>
      </c>
      <c r="S436" s="15">
        <f t="shared" si="21"/>
        <v>1085.1500000000001</v>
      </c>
      <c r="T436" s="15">
        <f t="shared" si="19"/>
        <v>0</v>
      </c>
      <c r="U436" s="16"/>
    </row>
    <row r="437" spans="1:21" ht="69.75" x14ac:dyDescent="0.15">
      <c r="A437" s="19">
        <v>1059</v>
      </c>
      <c r="B437" s="64">
        <v>12</v>
      </c>
      <c r="C437" s="22" t="s">
        <v>444</v>
      </c>
      <c r="D437" s="22"/>
      <c r="E437" s="8" t="s">
        <v>3</v>
      </c>
      <c r="F437" s="72"/>
      <c r="G437" s="72"/>
      <c r="H437" s="72"/>
      <c r="I437" s="72"/>
      <c r="J437" s="72"/>
      <c r="K437" s="72"/>
      <c r="L437" s="72"/>
      <c r="M437" s="72"/>
      <c r="N437" s="72"/>
      <c r="O437" s="72"/>
      <c r="P437" s="58">
        <f t="shared" si="20"/>
        <v>0</v>
      </c>
      <c r="Q437" s="18">
        <f>VLOOKUP(A437,'[1]לאחר הנחת 35%- כ.כ מלא'!$B$2:$L$5068,8,0)</f>
        <v>864.6</v>
      </c>
      <c r="R437" s="7">
        <v>27.500000000000004</v>
      </c>
      <c r="S437" s="15">
        <f t="shared" si="21"/>
        <v>892.1</v>
      </c>
      <c r="T437" s="15">
        <f t="shared" si="19"/>
        <v>0</v>
      </c>
      <c r="U437" s="16"/>
    </row>
    <row r="438" spans="1:21" ht="69.75" x14ac:dyDescent="0.15">
      <c r="A438" s="19">
        <v>1060</v>
      </c>
      <c r="B438" s="64">
        <v>12</v>
      </c>
      <c r="C438" s="22" t="s">
        <v>445</v>
      </c>
      <c r="D438" s="22"/>
      <c r="E438" s="8" t="s">
        <v>3</v>
      </c>
      <c r="F438" s="72"/>
      <c r="G438" s="72"/>
      <c r="H438" s="72"/>
      <c r="I438" s="72"/>
      <c r="J438" s="72"/>
      <c r="K438" s="72"/>
      <c r="L438" s="72"/>
      <c r="M438" s="72"/>
      <c r="N438" s="72"/>
      <c r="O438" s="72"/>
      <c r="P438" s="58">
        <f t="shared" si="20"/>
        <v>0</v>
      </c>
      <c r="Q438" s="18">
        <f>VLOOKUP(A438,'[1]לאחר הנחת 35%- כ.כ מלא'!$B$2:$L$5068,8,0)</f>
        <v>744.15</v>
      </c>
      <c r="R438" s="7">
        <v>27.500000000000004</v>
      </c>
      <c r="S438" s="15">
        <f t="shared" si="21"/>
        <v>771.65</v>
      </c>
      <c r="T438" s="15">
        <f t="shared" si="19"/>
        <v>0</v>
      </c>
      <c r="U438" s="16"/>
    </row>
    <row r="439" spans="1:21" ht="69.75" x14ac:dyDescent="0.15">
      <c r="A439" s="19">
        <v>1061</v>
      </c>
      <c r="B439" s="64">
        <v>12</v>
      </c>
      <c r="C439" s="22" t="s">
        <v>446</v>
      </c>
      <c r="D439" s="22"/>
      <c r="E439" s="8" t="s">
        <v>3</v>
      </c>
      <c r="F439" s="72"/>
      <c r="G439" s="72"/>
      <c r="H439" s="72"/>
      <c r="I439" s="72"/>
      <c r="J439" s="72"/>
      <c r="K439" s="72"/>
      <c r="L439" s="72"/>
      <c r="M439" s="72"/>
      <c r="N439" s="72"/>
      <c r="O439" s="72"/>
      <c r="P439" s="58">
        <f t="shared" si="20"/>
        <v>0</v>
      </c>
      <c r="Q439" s="18">
        <f>VLOOKUP(A439,'[1]לאחר הנחת 35%- כ.כ מלא'!$B$2:$L$5068,8,0)</f>
        <v>1167.0999999999999</v>
      </c>
      <c r="R439" s="7">
        <v>27.500000000000004</v>
      </c>
      <c r="S439" s="15">
        <f t="shared" ref="S439:S470" si="22">+R439+Q439</f>
        <v>1194.5999999999999</v>
      </c>
      <c r="T439" s="15">
        <f t="shared" si="19"/>
        <v>0</v>
      </c>
      <c r="U439" s="16"/>
    </row>
    <row r="440" spans="1:21" ht="58.5" x14ac:dyDescent="0.15">
      <c r="A440" s="19">
        <v>1062</v>
      </c>
      <c r="B440" s="64">
        <v>12</v>
      </c>
      <c r="C440" s="22" t="s">
        <v>447</v>
      </c>
      <c r="D440" s="22"/>
      <c r="E440" s="8" t="s">
        <v>3</v>
      </c>
      <c r="F440" s="72"/>
      <c r="G440" s="72"/>
      <c r="H440" s="72"/>
      <c r="I440" s="72"/>
      <c r="J440" s="72"/>
      <c r="K440" s="72"/>
      <c r="L440" s="72"/>
      <c r="M440" s="72"/>
      <c r="N440" s="72"/>
      <c r="O440" s="72"/>
      <c r="P440" s="58">
        <f t="shared" si="20"/>
        <v>0</v>
      </c>
      <c r="Q440" s="18">
        <f>VLOOKUP(A440,'[1]לאחר הנחת 35%- כ.כ מלא'!$B$2:$L$5068,8,0)</f>
        <v>1264.45</v>
      </c>
      <c r="R440" s="7">
        <v>27.500000000000004</v>
      </c>
      <c r="S440" s="15">
        <f t="shared" si="22"/>
        <v>1291.95</v>
      </c>
      <c r="T440" s="15">
        <f t="shared" si="19"/>
        <v>0</v>
      </c>
      <c r="U440" s="16"/>
    </row>
    <row r="441" spans="1:21" ht="69.75" x14ac:dyDescent="0.15">
      <c r="A441" s="19">
        <v>1063</v>
      </c>
      <c r="B441" s="64">
        <v>12</v>
      </c>
      <c r="C441" s="22" t="s">
        <v>448</v>
      </c>
      <c r="D441" s="22"/>
      <c r="E441" s="8" t="s">
        <v>3</v>
      </c>
      <c r="F441" s="72"/>
      <c r="G441" s="72"/>
      <c r="H441" s="72"/>
      <c r="I441" s="72"/>
      <c r="J441" s="72"/>
      <c r="K441" s="72"/>
      <c r="L441" s="72"/>
      <c r="M441" s="72"/>
      <c r="N441" s="72"/>
      <c r="O441" s="72"/>
      <c r="P441" s="58">
        <f t="shared" si="20"/>
        <v>0</v>
      </c>
      <c r="Q441" s="18">
        <f>VLOOKUP(A441,'[1]לאחר הנחת 35%- כ.כ מלא'!$B$2:$L$5068,8,0)</f>
        <v>1865.6</v>
      </c>
      <c r="R441" s="7">
        <v>27.500000000000004</v>
      </c>
      <c r="S441" s="15">
        <f t="shared" si="22"/>
        <v>1893.1</v>
      </c>
      <c r="T441" s="15">
        <f t="shared" si="19"/>
        <v>0</v>
      </c>
      <c r="U441" s="16"/>
    </row>
    <row r="442" spans="1:21" ht="69.75" x14ac:dyDescent="0.15">
      <c r="A442" s="19">
        <v>1064</v>
      </c>
      <c r="B442" s="64">
        <v>12</v>
      </c>
      <c r="C442" s="22" t="s">
        <v>449</v>
      </c>
      <c r="D442" s="22"/>
      <c r="E442" s="8" t="s">
        <v>3</v>
      </c>
      <c r="F442" s="72"/>
      <c r="G442" s="72"/>
      <c r="H442" s="72"/>
      <c r="I442" s="72"/>
      <c r="J442" s="72"/>
      <c r="K442" s="72"/>
      <c r="L442" s="72"/>
      <c r="M442" s="72"/>
      <c r="N442" s="72"/>
      <c r="O442" s="72"/>
      <c r="P442" s="58">
        <f t="shared" si="20"/>
        <v>0</v>
      </c>
      <c r="Q442" s="18">
        <f>VLOOKUP(A442,'[1]לאחר הנחת 35%- כ.כ מלא'!$B$2:$L$5068,8,0)</f>
        <v>1677.5</v>
      </c>
      <c r="R442" s="7">
        <v>27.500000000000004</v>
      </c>
      <c r="S442" s="15">
        <f t="shared" si="22"/>
        <v>1705</v>
      </c>
      <c r="T442" s="15">
        <f t="shared" si="19"/>
        <v>0</v>
      </c>
      <c r="U442" s="16"/>
    </row>
    <row r="443" spans="1:21" ht="69.75" x14ac:dyDescent="0.15">
      <c r="A443" s="19">
        <v>1065</v>
      </c>
      <c r="B443" s="64">
        <v>12</v>
      </c>
      <c r="C443" s="22" t="s">
        <v>450</v>
      </c>
      <c r="D443" s="22"/>
      <c r="E443" s="8" t="s">
        <v>3</v>
      </c>
      <c r="F443" s="72"/>
      <c r="G443" s="72"/>
      <c r="H443" s="72"/>
      <c r="I443" s="72"/>
      <c r="J443" s="72"/>
      <c r="K443" s="72"/>
      <c r="L443" s="72"/>
      <c r="M443" s="72"/>
      <c r="N443" s="72"/>
      <c r="O443" s="72"/>
      <c r="P443" s="58">
        <f t="shared" si="20"/>
        <v>0</v>
      </c>
      <c r="Q443" s="18">
        <f>VLOOKUP(A443,'[1]לאחר הנחת 35%- כ.כ מלא'!$B$2:$L$5068,8,0)</f>
        <v>2168.1</v>
      </c>
      <c r="R443" s="7">
        <v>27.500000000000004</v>
      </c>
      <c r="S443" s="15">
        <f t="shared" si="22"/>
        <v>2195.6</v>
      </c>
      <c r="T443" s="15">
        <f t="shared" si="19"/>
        <v>0</v>
      </c>
      <c r="U443" s="16"/>
    </row>
    <row r="444" spans="1:21" ht="58.5" x14ac:dyDescent="0.15">
      <c r="A444" s="19">
        <v>1066</v>
      </c>
      <c r="B444" s="64">
        <v>12</v>
      </c>
      <c r="C444" s="22" t="s">
        <v>451</v>
      </c>
      <c r="D444" s="22"/>
      <c r="E444" s="8" t="s">
        <v>3</v>
      </c>
      <c r="F444" s="72"/>
      <c r="G444" s="72"/>
      <c r="H444" s="72"/>
      <c r="I444" s="72"/>
      <c r="J444" s="72"/>
      <c r="K444" s="72"/>
      <c r="L444" s="72"/>
      <c r="M444" s="72"/>
      <c r="N444" s="72"/>
      <c r="O444" s="72"/>
      <c r="P444" s="58">
        <f t="shared" si="20"/>
        <v>0</v>
      </c>
      <c r="Q444" s="18">
        <f>VLOOKUP(A444,'[1]לאחר הנחת 35%- כ.כ מלא'!$B$2:$L$5068,8,0)</f>
        <v>2279.1999999999998</v>
      </c>
      <c r="R444" s="7">
        <v>27.500000000000004</v>
      </c>
      <c r="S444" s="15">
        <f t="shared" si="22"/>
        <v>2306.6999999999998</v>
      </c>
      <c r="T444" s="15">
        <f t="shared" si="19"/>
        <v>0</v>
      </c>
      <c r="U444" s="16"/>
    </row>
    <row r="445" spans="1:21" ht="69.75" x14ac:dyDescent="0.15">
      <c r="A445" s="19">
        <v>1067</v>
      </c>
      <c r="B445" s="64">
        <v>12</v>
      </c>
      <c r="C445" s="22" t="s">
        <v>452</v>
      </c>
      <c r="D445" s="22"/>
      <c r="E445" s="8" t="s">
        <v>3</v>
      </c>
      <c r="F445" s="72"/>
      <c r="G445" s="72"/>
      <c r="H445" s="72"/>
      <c r="I445" s="72"/>
      <c r="J445" s="72"/>
      <c r="K445" s="72"/>
      <c r="L445" s="72"/>
      <c r="M445" s="72"/>
      <c r="N445" s="72"/>
      <c r="O445" s="72"/>
      <c r="P445" s="58">
        <f t="shared" si="20"/>
        <v>0</v>
      </c>
      <c r="Q445" s="18">
        <f>VLOOKUP(A445,'[1]לאחר הנחת 35%- כ.כ מלא'!$B$2:$L$5068,8,0)</f>
        <v>919.05</v>
      </c>
      <c r="R445" s="7">
        <v>27.500000000000004</v>
      </c>
      <c r="S445" s="15">
        <f t="shared" si="22"/>
        <v>946.55</v>
      </c>
      <c r="T445" s="15">
        <f t="shared" si="19"/>
        <v>0</v>
      </c>
      <c r="U445" s="16"/>
    </row>
    <row r="446" spans="1:21" ht="69.75" x14ac:dyDescent="0.15">
      <c r="A446" s="19">
        <v>1068</v>
      </c>
      <c r="B446" s="64">
        <v>12</v>
      </c>
      <c r="C446" s="22" t="s">
        <v>453</v>
      </c>
      <c r="D446" s="22"/>
      <c r="E446" s="8" t="s">
        <v>3</v>
      </c>
      <c r="F446" s="72"/>
      <c r="G446" s="72"/>
      <c r="H446" s="72"/>
      <c r="I446" s="72"/>
      <c r="J446" s="72"/>
      <c r="K446" s="72"/>
      <c r="L446" s="72"/>
      <c r="M446" s="72"/>
      <c r="N446" s="72"/>
      <c r="O446" s="72"/>
      <c r="P446" s="58">
        <f t="shared" si="20"/>
        <v>0</v>
      </c>
      <c r="Q446" s="18">
        <f>VLOOKUP(A446,'[1]לאחר הנחת 35%- כ.כ מלא'!$B$2:$L$5068,8,0)</f>
        <v>1293.5999999999999</v>
      </c>
      <c r="R446" s="7">
        <v>27.500000000000004</v>
      </c>
      <c r="S446" s="15">
        <f t="shared" si="22"/>
        <v>1321.1</v>
      </c>
      <c r="T446" s="15">
        <f t="shared" si="19"/>
        <v>0</v>
      </c>
      <c r="U446" s="16"/>
    </row>
    <row r="447" spans="1:21" ht="35.25" x14ac:dyDescent="0.15">
      <c r="A447" s="19">
        <v>1069</v>
      </c>
      <c r="B447" s="64">
        <v>12</v>
      </c>
      <c r="C447" s="22" t="s">
        <v>454</v>
      </c>
      <c r="D447" s="22"/>
      <c r="E447" s="8" t="s">
        <v>3</v>
      </c>
      <c r="F447" s="72"/>
      <c r="G447" s="72"/>
      <c r="H447" s="72"/>
      <c r="I447" s="72"/>
      <c r="J447" s="72"/>
      <c r="K447" s="72"/>
      <c r="L447" s="72"/>
      <c r="M447" s="72"/>
      <c r="N447" s="72"/>
      <c r="O447" s="72"/>
      <c r="P447" s="58">
        <f t="shared" si="20"/>
        <v>0</v>
      </c>
      <c r="Q447" s="18">
        <f>VLOOKUP(A447,'[1]לאחר הנחת 35%- כ.כ מלא'!$B$2:$L$5068,8,0)</f>
        <v>1940.3999999999999</v>
      </c>
      <c r="R447" s="7">
        <v>27.500000000000004</v>
      </c>
      <c r="S447" s="15">
        <f t="shared" si="22"/>
        <v>1967.8999999999999</v>
      </c>
      <c r="T447" s="15">
        <f t="shared" si="19"/>
        <v>0</v>
      </c>
      <c r="U447" s="16"/>
    </row>
    <row r="448" spans="1:21" ht="35.25" x14ac:dyDescent="0.15">
      <c r="A448" s="19">
        <v>1070</v>
      </c>
      <c r="B448" s="64">
        <v>12</v>
      </c>
      <c r="C448" s="22" t="s">
        <v>455</v>
      </c>
      <c r="D448" s="22"/>
      <c r="E448" s="8" t="s">
        <v>3</v>
      </c>
      <c r="F448" s="72"/>
      <c r="G448" s="72"/>
      <c r="H448" s="72"/>
      <c r="I448" s="72"/>
      <c r="J448" s="72"/>
      <c r="K448" s="72"/>
      <c r="L448" s="72"/>
      <c r="M448" s="72"/>
      <c r="N448" s="72"/>
      <c r="O448" s="72"/>
      <c r="P448" s="58">
        <f t="shared" si="20"/>
        <v>0</v>
      </c>
      <c r="Q448" s="18">
        <f>VLOOKUP(A448,'[1]לאחר הנחת 35%- כ.כ מלא'!$B$2:$L$5068,8,0)</f>
        <v>2160.3999999999996</v>
      </c>
      <c r="R448" s="7">
        <v>27.500000000000004</v>
      </c>
      <c r="S448" s="15">
        <f t="shared" si="22"/>
        <v>2187.8999999999996</v>
      </c>
      <c r="T448" s="15">
        <f t="shared" si="19"/>
        <v>0</v>
      </c>
      <c r="U448" s="16"/>
    </row>
    <row r="449" spans="1:21" ht="24" x14ac:dyDescent="0.15">
      <c r="A449" s="19">
        <v>1071</v>
      </c>
      <c r="B449" s="64">
        <v>12</v>
      </c>
      <c r="C449" s="22" t="s">
        <v>456</v>
      </c>
      <c r="D449" s="22"/>
      <c r="E449" s="8" t="s">
        <v>3</v>
      </c>
      <c r="F449" s="72"/>
      <c r="G449" s="72"/>
      <c r="H449" s="72"/>
      <c r="I449" s="72"/>
      <c r="J449" s="72"/>
      <c r="K449" s="72"/>
      <c r="L449" s="72"/>
      <c r="M449" s="72"/>
      <c r="N449" s="72"/>
      <c r="O449" s="72"/>
      <c r="P449" s="58">
        <f t="shared" si="20"/>
        <v>0</v>
      </c>
      <c r="Q449" s="18">
        <f>VLOOKUP(A449,'[1]לאחר הנחת 35%- כ.כ מלא'!$B$2:$L$5068,8,0)</f>
        <v>2371.6</v>
      </c>
      <c r="R449" s="7">
        <v>27.500000000000004</v>
      </c>
      <c r="S449" s="15">
        <f t="shared" si="22"/>
        <v>2399.1</v>
      </c>
      <c r="T449" s="15">
        <f t="shared" si="19"/>
        <v>0</v>
      </c>
      <c r="U449" s="16"/>
    </row>
    <row r="450" spans="1:21" ht="35.25" x14ac:dyDescent="0.15">
      <c r="A450" s="19">
        <v>1072</v>
      </c>
      <c r="B450" s="64">
        <v>12</v>
      </c>
      <c r="C450" s="22" t="s">
        <v>457</v>
      </c>
      <c r="D450" s="22"/>
      <c r="E450" s="8" t="s">
        <v>3</v>
      </c>
      <c r="F450" s="72"/>
      <c r="G450" s="72"/>
      <c r="H450" s="72"/>
      <c r="I450" s="72"/>
      <c r="J450" s="72"/>
      <c r="K450" s="72"/>
      <c r="L450" s="72"/>
      <c r="M450" s="72"/>
      <c r="N450" s="72"/>
      <c r="O450" s="72"/>
      <c r="P450" s="58">
        <f t="shared" si="20"/>
        <v>0</v>
      </c>
      <c r="Q450" s="18">
        <f>VLOOKUP(A450,'[1]לאחר הנחת 35%- כ.כ מלא'!$B$2:$L$5068,8,0)</f>
        <v>2591.6</v>
      </c>
      <c r="R450" s="7">
        <v>27.500000000000004</v>
      </c>
      <c r="S450" s="15">
        <f t="shared" si="22"/>
        <v>2619.1</v>
      </c>
      <c r="T450" s="15">
        <f t="shared" si="19"/>
        <v>0</v>
      </c>
      <c r="U450" s="16"/>
    </row>
    <row r="451" spans="1:21" ht="35.25" x14ac:dyDescent="0.15">
      <c r="A451" s="19">
        <v>1073</v>
      </c>
      <c r="B451" s="64">
        <v>12</v>
      </c>
      <c r="C451" s="22" t="s">
        <v>458</v>
      </c>
      <c r="D451" s="22"/>
      <c r="E451" s="8" t="s">
        <v>3</v>
      </c>
      <c r="F451" s="72"/>
      <c r="G451" s="72"/>
      <c r="H451" s="72"/>
      <c r="I451" s="72"/>
      <c r="J451" s="72"/>
      <c r="K451" s="72"/>
      <c r="L451" s="72"/>
      <c r="M451" s="72"/>
      <c r="N451" s="72"/>
      <c r="O451" s="72"/>
      <c r="P451" s="58">
        <f t="shared" si="20"/>
        <v>0</v>
      </c>
      <c r="Q451" s="18">
        <f>VLOOKUP(A451,'[1]לאחר הנחת 35%- כ.כ מלא'!$B$2:$L$5068,8,0)</f>
        <v>1833.1499999999999</v>
      </c>
      <c r="R451" s="7">
        <v>27.500000000000004</v>
      </c>
      <c r="S451" s="15">
        <f t="shared" si="22"/>
        <v>1860.6499999999999</v>
      </c>
      <c r="T451" s="15">
        <f t="shared" ref="T451:T513" si="23">S451*P451</f>
        <v>0</v>
      </c>
      <c r="U451" s="16"/>
    </row>
    <row r="452" spans="1:21" ht="35.25" x14ac:dyDescent="0.15">
      <c r="A452" s="19">
        <v>1074</v>
      </c>
      <c r="B452" s="64">
        <v>12</v>
      </c>
      <c r="C452" s="22" t="s">
        <v>459</v>
      </c>
      <c r="D452" s="22"/>
      <c r="E452" s="8" t="s">
        <v>3</v>
      </c>
      <c r="F452" s="72"/>
      <c r="G452" s="72"/>
      <c r="H452" s="72"/>
      <c r="I452" s="72"/>
      <c r="J452" s="72"/>
      <c r="K452" s="72"/>
      <c r="L452" s="72"/>
      <c r="M452" s="72"/>
      <c r="N452" s="72"/>
      <c r="O452" s="72"/>
      <c r="P452" s="58">
        <f t="shared" ref="P452:P513" si="24">SUM(F452:O452)</f>
        <v>0</v>
      </c>
      <c r="Q452" s="18">
        <f>VLOOKUP(A452,'[1]לאחר הנחת 35%- כ.כ מלא'!$B$2:$L$5068,8,0)</f>
        <v>2081.75</v>
      </c>
      <c r="R452" s="7">
        <v>27.500000000000004</v>
      </c>
      <c r="S452" s="15">
        <f t="shared" si="22"/>
        <v>2109.25</v>
      </c>
      <c r="T452" s="15">
        <f t="shared" si="23"/>
        <v>0</v>
      </c>
      <c r="U452" s="16"/>
    </row>
    <row r="453" spans="1:21" ht="24" x14ac:dyDescent="0.15">
      <c r="A453" s="19">
        <v>1075</v>
      </c>
      <c r="B453" s="64">
        <v>12</v>
      </c>
      <c r="C453" s="22" t="s">
        <v>460</v>
      </c>
      <c r="D453" s="22"/>
      <c r="E453" s="8" t="s">
        <v>3</v>
      </c>
      <c r="F453" s="72"/>
      <c r="G453" s="72"/>
      <c r="H453" s="72"/>
      <c r="I453" s="72"/>
      <c r="J453" s="72"/>
      <c r="K453" s="72"/>
      <c r="L453" s="72"/>
      <c r="M453" s="72"/>
      <c r="N453" s="72"/>
      <c r="O453" s="72"/>
      <c r="P453" s="58">
        <f t="shared" si="24"/>
        <v>0</v>
      </c>
      <c r="Q453" s="18">
        <f>VLOOKUP(A453,'[1]לאחר הנחת 35%- כ.כ מלא'!$B$2:$L$5068,8,0)</f>
        <v>1349.1499999999999</v>
      </c>
      <c r="R453" s="7">
        <v>27.500000000000004</v>
      </c>
      <c r="S453" s="15">
        <f t="shared" si="22"/>
        <v>1376.6499999999999</v>
      </c>
      <c r="T453" s="15">
        <f t="shared" si="23"/>
        <v>0</v>
      </c>
      <c r="U453" s="16"/>
    </row>
    <row r="454" spans="1:21" ht="35.25" x14ac:dyDescent="0.15">
      <c r="A454" s="19">
        <v>1076</v>
      </c>
      <c r="B454" s="64">
        <v>12</v>
      </c>
      <c r="C454" s="22" t="s">
        <v>461</v>
      </c>
      <c r="D454" s="22"/>
      <c r="E454" s="8" t="s">
        <v>3</v>
      </c>
      <c r="F454" s="72"/>
      <c r="G454" s="72"/>
      <c r="H454" s="72"/>
      <c r="I454" s="72"/>
      <c r="J454" s="72"/>
      <c r="K454" s="72"/>
      <c r="L454" s="72"/>
      <c r="M454" s="72"/>
      <c r="N454" s="72"/>
      <c r="O454" s="72"/>
      <c r="P454" s="58">
        <f t="shared" si="24"/>
        <v>0</v>
      </c>
      <c r="Q454" s="18">
        <f>VLOOKUP(A454,'[1]לאחר הנחת 35%- כ.כ מלא'!$B$2:$L$5068,8,0)</f>
        <v>1580.1499999999999</v>
      </c>
      <c r="R454" s="7">
        <v>27.500000000000004</v>
      </c>
      <c r="S454" s="15">
        <f t="shared" si="22"/>
        <v>1607.6499999999999</v>
      </c>
      <c r="T454" s="15">
        <f t="shared" si="23"/>
        <v>0</v>
      </c>
      <c r="U454" s="16"/>
    </row>
    <row r="455" spans="1:21" ht="35.25" x14ac:dyDescent="0.15">
      <c r="A455" s="19">
        <v>1077</v>
      </c>
      <c r="B455" s="64">
        <v>12</v>
      </c>
      <c r="C455" s="22" t="s">
        <v>462</v>
      </c>
      <c r="D455" s="22"/>
      <c r="E455" s="8" t="s">
        <v>3</v>
      </c>
      <c r="F455" s="72"/>
      <c r="G455" s="72"/>
      <c r="H455" s="72"/>
      <c r="I455" s="72"/>
      <c r="J455" s="72"/>
      <c r="K455" s="72"/>
      <c r="L455" s="72"/>
      <c r="M455" s="72"/>
      <c r="N455" s="72"/>
      <c r="O455" s="72"/>
      <c r="P455" s="58">
        <f t="shared" si="24"/>
        <v>0</v>
      </c>
      <c r="Q455" s="18">
        <f>VLOOKUP(A455,'[1]לאחר הנחת 35%- כ.כ מלא'!$B$2:$L$5068,8,0)</f>
        <v>1790.25</v>
      </c>
      <c r="R455" s="7">
        <v>27.500000000000004</v>
      </c>
      <c r="S455" s="15">
        <f t="shared" si="22"/>
        <v>1817.75</v>
      </c>
      <c r="T455" s="15">
        <f t="shared" si="23"/>
        <v>0</v>
      </c>
      <c r="U455" s="16"/>
    </row>
    <row r="456" spans="1:21" ht="35.25" x14ac:dyDescent="0.15">
      <c r="A456" s="19">
        <v>1078</v>
      </c>
      <c r="B456" s="64">
        <v>12</v>
      </c>
      <c r="C456" s="22" t="s">
        <v>463</v>
      </c>
      <c r="D456" s="22"/>
      <c r="E456" s="8" t="s">
        <v>3</v>
      </c>
      <c r="F456" s="72"/>
      <c r="G456" s="72"/>
      <c r="H456" s="72"/>
      <c r="I456" s="72"/>
      <c r="J456" s="72"/>
      <c r="K456" s="72"/>
      <c r="L456" s="72"/>
      <c r="M456" s="72"/>
      <c r="N456" s="72"/>
      <c r="O456" s="72"/>
      <c r="P456" s="58">
        <f t="shared" si="24"/>
        <v>0</v>
      </c>
      <c r="Q456" s="18">
        <f>VLOOKUP(A456,'[1]לאחר הנחת 35%- כ.כ מלא'!$B$2:$L$5068,8,0)</f>
        <v>50.6</v>
      </c>
      <c r="R456" s="7">
        <v>27.500000000000004</v>
      </c>
      <c r="S456" s="15">
        <f t="shared" si="22"/>
        <v>78.100000000000009</v>
      </c>
      <c r="T456" s="15">
        <f t="shared" si="23"/>
        <v>0</v>
      </c>
      <c r="U456" s="16"/>
    </row>
    <row r="457" spans="1:21" ht="35.25" x14ac:dyDescent="0.15">
      <c r="A457" s="19">
        <v>1079</v>
      </c>
      <c r="B457" s="64">
        <v>12</v>
      </c>
      <c r="C457" s="22" t="s">
        <v>464</v>
      </c>
      <c r="D457" s="22"/>
      <c r="E457" s="8" t="s">
        <v>3</v>
      </c>
      <c r="F457" s="72"/>
      <c r="G457" s="72"/>
      <c r="H457" s="72"/>
      <c r="I457" s="72"/>
      <c r="J457" s="72"/>
      <c r="K457" s="72"/>
      <c r="L457" s="72"/>
      <c r="M457" s="72"/>
      <c r="N457" s="72"/>
      <c r="O457" s="72"/>
      <c r="P457" s="58">
        <f t="shared" si="24"/>
        <v>0</v>
      </c>
      <c r="Q457" s="18">
        <f>VLOOKUP(A457,'[1]לאחר הנחת 35%- כ.כ מלא'!$B$2:$L$5068,8,0)</f>
        <v>2021.25</v>
      </c>
      <c r="R457" s="7">
        <v>27.500000000000004</v>
      </c>
      <c r="S457" s="15">
        <f t="shared" si="22"/>
        <v>2048.75</v>
      </c>
      <c r="T457" s="15">
        <f t="shared" si="23"/>
        <v>0</v>
      </c>
      <c r="U457" s="16"/>
    </row>
    <row r="458" spans="1:21" ht="46.5" x14ac:dyDescent="0.15">
      <c r="A458" s="19">
        <v>1080</v>
      </c>
      <c r="B458" s="64">
        <v>12</v>
      </c>
      <c r="C458" s="22" t="s">
        <v>465</v>
      </c>
      <c r="D458" s="22"/>
      <c r="E458" s="8" t="s">
        <v>3</v>
      </c>
      <c r="F458" s="72"/>
      <c r="G458" s="72"/>
      <c r="H458" s="72"/>
      <c r="I458" s="72"/>
      <c r="J458" s="72"/>
      <c r="K458" s="72"/>
      <c r="L458" s="72"/>
      <c r="M458" s="72"/>
      <c r="N458" s="72"/>
      <c r="O458" s="72"/>
      <c r="P458" s="58">
        <f t="shared" si="24"/>
        <v>0</v>
      </c>
      <c r="Q458" s="18">
        <f>VLOOKUP(A458,'[1]לאחר הנחת 35%- כ.כ מלא'!$B$2:$L$5068,8,0)</f>
        <v>1940.95</v>
      </c>
      <c r="R458" s="7">
        <v>27.500000000000004</v>
      </c>
      <c r="S458" s="15">
        <f t="shared" si="22"/>
        <v>1968.45</v>
      </c>
      <c r="T458" s="15">
        <f t="shared" si="23"/>
        <v>0</v>
      </c>
      <c r="U458" s="16"/>
    </row>
    <row r="459" spans="1:21" ht="58.5" x14ac:dyDescent="0.15">
      <c r="A459" s="19">
        <v>1081</v>
      </c>
      <c r="B459" s="64">
        <v>12</v>
      </c>
      <c r="C459" s="22" t="s">
        <v>466</v>
      </c>
      <c r="D459" s="22"/>
      <c r="E459" s="8" t="s">
        <v>3</v>
      </c>
      <c r="F459" s="72"/>
      <c r="G459" s="72"/>
      <c r="H459" s="72"/>
      <c r="I459" s="72"/>
      <c r="J459" s="72"/>
      <c r="K459" s="72"/>
      <c r="L459" s="72"/>
      <c r="M459" s="72"/>
      <c r="N459" s="72"/>
      <c r="O459" s="72"/>
      <c r="P459" s="58">
        <f t="shared" si="24"/>
        <v>0</v>
      </c>
      <c r="Q459" s="18">
        <f>VLOOKUP(A459,'[1]לאחר הנחת 35%- כ.כ מלא'!$B$2:$L$5068,8,0)</f>
        <v>2164.25</v>
      </c>
      <c r="R459" s="7">
        <v>27.500000000000004</v>
      </c>
      <c r="S459" s="15">
        <f t="shared" si="22"/>
        <v>2191.75</v>
      </c>
      <c r="T459" s="15">
        <f t="shared" si="23"/>
        <v>0</v>
      </c>
      <c r="U459" s="16"/>
    </row>
    <row r="460" spans="1:21" ht="46.5" x14ac:dyDescent="0.15">
      <c r="A460" s="19">
        <v>1082</v>
      </c>
      <c r="B460" s="64">
        <v>12</v>
      </c>
      <c r="C460" s="22" t="s">
        <v>467</v>
      </c>
      <c r="D460" s="22"/>
      <c r="E460" s="8" t="s">
        <v>3</v>
      </c>
      <c r="F460" s="72"/>
      <c r="G460" s="72"/>
      <c r="H460" s="72"/>
      <c r="I460" s="72"/>
      <c r="J460" s="72"/>
      <c r="K460" s="72"/>
      <c r="L460" s="72"/>
      <c r="M460" s="72"/>
      <c r="N460" s="72"/>
      <c r="O460" s="72"/>
      <c r="P460" s="58">
        <f t="shared" si="24"/>
        <v>0</v>
      </c>
      <c r="Q460" s="18">
        <f>VLOOKUP(A460,'[1]לאחר הנחת 35%- כ.כ מלא'!$B$2:$L$5068,8,0)</f>
        <v>3492.5</v>
      </c>
      <c r="R460" s="7">
        <v>27.500000000000004</v>
      </c>
      <c r="S460" s="15">
        <f t="shared" si="22"/>
        <v>3520</v>
      </c>
      <c r="T460" s="15">
        <f t="shared" si="23"/>
        <v>0</v>
      </c>
      <c r="U460" s="16"/>
    </row>
    <row r="461" spans="1:21" ht="58.5" x14ac:dyDescent="0.15">
      <c r="A461" s="19">
        <v>1083</v>
      </c>
      <c r="B461" s="64">
        <v>12</v>
      </c>
      <c r="C461" s="22" t="s">
        <v>468</v>
      </c>
      <c r="D461" s="22"/>
      <c r="E461" s="8" t="s">
        <v>3</v>
      </c>
      <c r="F461" s="72"/>
      <c r="G461" s="72"/>
      <c r="H461" s="72"/>
      <c r="I461" s="72"/>
      <c r="J461" s="72"/>
      <c r="K461" s="72"/>
      <c r="L461" s="72"/>
      <c r="M461" s="72"/>
      <c r="N461" s="72"/>
      <c r="O461" s="72"/>
      <c r="P461" s="58">
        <f t="shared" si="24"/>
        <v>0</v>
      </c>
      <c r="Q461" s="18">
        <f>VLOOKUP(A461,'[1]לאחר הנחת 35%- כ.כ מלא'!$B$2:$L$5068,8,0)</f>
        <v>3715.25</v>
      </c>
      <c r="R461" s="7">
        <v>27.500000000000004</v>
      </c>
      <c r="S461" s="15">
        <f t="shared" si="22"/>
        <v>3742.75</v>
      </c>
      <c r="T461" s="15">
        <f t="shared" si="23"/>
        <v>0</v>
      </c>
      <c r="U461" s="16"/>
    </row>
    <row r="462" spans="1:21" ht="24" x14ac:dyDescent="0.15">
      <c r="A462" s="19">
        <v>1084</v>
      </c>
      <c r="B462" s="64">
        <v>12</v>
      </c>
      <c r="C462" s="22" t="s">
        <v>469</v>
      </c>
      <c r="D462" s="22"/>
      <c r="E462" s="8" t="s">
        <v>3</v>
      </c>
      <c r="F462" s="72"/>
      <c r="G462" s="72"/>
      <c r="H462" s="72"/>
      <c r="I462" s="72"/>
      <c r="J462" s="72"/>
      <c r="K462" s="72"/>
      <c r="L462" s="72"/>
      <c r="M462" s="72"/>
      <c r="N462" s="72"/>
      <c r="O462" s="72"/>
      <c r="P462" s="58">
        <f t="shared" si="24"/>
        <v>0</v>
      </c>
      <c r="Q462" s="18">
        <f>VLOOKUP(A462,'[1]לאחר הנחת 35%- כ.כ מלא'!$B$2:$L$5068,8,0)</f>
        <v>937.19999999999993</v>
      </c>
      <c r="R462" s="7">
        <v>27.500000000000004</v>
      </c>
      <c r="S462" s="15">
        <f t="shared" si="22"/>
        <v>964.69999999999993</v>
      </c>
      <c r="T462" s="15">
        <f t="shared" si="23"/>
        <v>0</v>
      </c>
      <c r="U462" s="16"/>
    </row>
    <row r="463" spans="1:21" ht="24" x14ac:dyDescent="0.15">
      <c r="A463" s="19">
        <v>1085</v>
      </c>
      <c r="B463" s="64">
        <v>12</v>
      </c>
      <c r="C463" s="22" t="s">
        <v>470</v>
      </c>
      <c r="D463" s="22"/>
      <c r="E463" s="8" t="s">
        <v>3</v>
      </c>
      <c r="F463" s="72"/>
      <c r="G463" s="72"/>
      <c r="H463" s="72"/>
      <c r="I463" s="72"/>
      <c r="J463" s="72"/>
      <c r="K463" s="72"/>
      <c r="L463" s="72"/>
      <c r="M463" s="72"/>
      <c r="N463" s="72"/>
      <c r="O463" s="72"/>
      <c r="P463" s="58">
        <f t="shared" si="24"/>
        <v>0</v>
      </c>
      <c r="Q463" s="18">
        <f>VLOOKUP(A463,'[1]לאחר הנחת 35%- כ.כ מלא'!$B$2:$L$5068,8,0)</f>
        <v>733.15</v>
      </c>
      <c r="R463" s="7">
        <v>27.500000000000004</v>
      </c>
      <c r="S463" s="15">
        <f t="shared" si="22"/>
        <v>760.65</v>
      </c>
      <c r="T463" s="15">
        <f t="shared" si="23"/>
        <v>0</v>
      </c>
      <c r="U463" s="16"/>
    </row>
    <row r="464" spans="1:21" ht="46.5" x14ac:dyDescent="0.15">
      <c r="A464" s="19">
        <v>1086</v>
      </c>
      <c r="B464" s="64">
        <v>12</v>
      </c>
      <c r="C464" s="22" t="s">
        <v>471</v>
      </c>
      <c r="D464" s="22"/>
      <c r="E464" s="8" t="s">
        <v>3</v>
      </c>
      <c r="F464" s="72"/>
      <c r="G464" s="72"/>
      <c r="H464" s="72"/>
      <c r="I464" s="72"/>
      <c r="J464" s="72"/>
      <c r="K464" s="72"/>
      <c r="L464" s="72"/>
      <c r="M464" s="72"/>
      <c r="N464" s="72"/>
      <c r="O464" s="72"/>
      <c r="P464" s="58">
        <f t="shared" si="24"/>
        <v>0</v>
      </c>
      <c r="Q464" s="18">
        <f>VLOOKUP(A464,'[1]לאחר הנחת 35%- כ.כ מלא'!$B$2:$L$5068,8,0)</f>
        <v>0</v>
      </c>
      <c r="R464" s="7">
        <v>32.175000000000004</v>
      </c>
      <c r="S464" s="15">
        <f t="shared" si="22"/>
        <v>32.175000000000004</v>
      </c>
      <c r="T464" s="15">
        <f t="shared" si="23"/>
        <v>0</v>
      </c>
      <c r="U464" s="16"/>
    </row>
    <row r="465" spans="1:21" ht="104.25" x14ac:dyDescent="0.15">
      <c r="A465" s="19">
        <v>1087</v>
      </c>
      <c r="B465" s="64">
        <v>12</v>
      </c>
      <c r="C465" s="22" t="s">
        <v>472</v>
      </c>
      <c r="D465" s="22"/>
      <c r="E465" s="8" t="s">
        <v>17</v>
      </c>
      <c r="F465" s="72">
        <v>2</v>
      </c>
      <c r="G465" s="72"/>
      <c r="H465" s="72"/>
      <c r="I465" s="72"/>
      <c r="J465" s="72"/>
      <c r="K465" s="72"/>
      <c r="L465" s="72"/>
      <c r="M465" s="72"/>
      <c r="N465" s="72"/>
      <c r="O465" s="72"/>
      <c r="P465" s="58">
        <f t="shared" si="24"/>
        <v>2</v>
      </c>
      <c r="Q465" s="18">
        <f>VLOOKUP(A465,'[1]לאחר הנחת 35%- כ.כ מלא'!$B$2:$L$5068,8,0)</f>
        <v>0</v>
      </c>
      <c r="R465" s="7">
        <v>605</v>
      </c>
      <c r="S465" s="15">
        <f t="shared" si="22"/>
        <v>605</v>
      </c>
      <c r="T465" s="15">
        <f t="shared" si="23"/>
        <v>1210</v>
      </c>
      <c r="U465" s="16"/>
    </row>
    <row r="466" spans="1:21" ht="46.5" x14ac:dyDescent="0.15">
      <c r="A466" s="19">
        <v>1088</v>
      </c>
      <c r="B466" s="64">
        <v>12</v>
      </c>
      <c r="C466" s="22" t="s">
        <v>473</v>
      </c>
      <c r="D466" s="22"/>
      <c r="E466" s="8" t="s">
        <v>3</v>
      </c>
      <c r="F466" s="72"/>
      <c r="G466" s="72"/>
      <c r="H466" s="72"/>
      <c r="I466" s="72"/>
      <c r="J466" s="72"/>
      <c r="K466" s="72"/>
      <c r="L466" s="72"/>
      <c r="M466" s="72"/>
      <c r="N466" s="72"/>
      <c r="O466" s="72"/>
      <c r="P466" s="58">
        <f t="shared" si="24"/>
        <v>0</v>
      </c>
      <c r="Q466" s="18">
        <f>VLOOKUP(A466,'[1]לאחר הנחת 35%- כ.כ מלא'!$B$2:$L$5068,8,0)</f>
        <v>2.75</v>
      </c>
      <c r="R466" s="7">
        <v>0.13750000000000001</v>
      </c>
      <c r="S466" s="15">
        <f t="shared" si="22"/>
        <v>2.8875000000000002</v>
      </c>
      <c r="T466" s="15">
        <f t="shared" si="23"/>
        <v>0</v>
      </c>
      <c r="U466" s="16"/>
    </row>
    <row r="467" spans="1:21" ht="35.25" x14ac:dyDescent="0.15">
      <c r="A467" s="19">
        <v>1089</v>
      </c>
      <c r="B467" s="64">
        <v>12</v>
      </c>
      <c r="C467" s="22" t="s">
        <v>474</v>
      </c>
      <c r="D467" s="22"/>
      <c r="E467" s="8" t="s">
        <v>3</v>
      </c>
      <c r="F467" s="72"/>
      <c r="G467" s="72"/>
      <c r="H467" s="72"/>
      <c r="I467" s="72"/>
      <c r="J467" s="72"/>
      <c r="K467" s="72"/>
      <c r="L467" s="72"/>
      <c r="M467" s="72"/>
      <c r="N467" s="72"/>
      <c r="O467" s="72"/>
      <c r="P467" s="58">
        <f t="shared" si="24"/>
        <v>0</v>
      </c>
      <c r="Q467" s="18">
        <f>VLOOKUP(A467,'[1]לאחר הנחת 35%- כ.כ מלא'!$B$2:$L$5068,8,0)</f>
        <v>3.3</v>
      </c>
      <c r="R467" s="7">
        <v>0.13750000000000001</v>
      </c>
      <c r="S467" s="15">
        <f t="shared" si="22"/>
        <v>3.4375</v>
      </c>
      <c r="T467" s="15">
        <f t="shared" si="23"/>
        <v>0</v>
      </c>
      <c r="U467" s="16"/>
    </row>
    <row r="468" spans="1:21" ht="35.25" x14ac:dyDescent="0.15">
      <c r="A468" s="19">
        <v>1090</v>
      </c>
      <c r="B468" s="64">
        <v>12</v>
      </c>
      <c r="C468" s="22" t="s">
        <v>475</v>
      </c>
      <c r="D468" s="22"/>
      <c r="E468" s="8" t="s">
        <v>3</v>
      </c>
      <c r="F468" s="72"/>
      <c r="G468" s="72"/>
      <c r="H468" s="72"/>
      <c r="I468" s="72"/>
      <c r="J468" s="72"/>
      <c r="K468" s="72"/>
      <c r="L468" s="72"/>
      <c r="M468" s="72"/>
      <c r="N468" s="72"/>
      <c r="O468" s="72"/>
      <c r="P468" s="58">
        <f t="shared" si="24"/>
        <v>0</v>
      </c>
      <c r="Q468" s="18">
        <f>VLOOKUP(A468,'[1]לאחר הנחת 35%- כ.כ מלא'!$B$2:$L$5068,8,0)</f>
        <v>0.55000000000000004</v>
      </c>
      <c r="R468" s="7">
        <v>0.13750000000000001</v>
      </c>
      <c r="S468" s="15">
        <f t="shared" si="22"/>
        <v>0.6875</v>
      </c>
      <c r="T468" s="15">
        <f t="shared" si="23"/>
        <v>0</v>
      </c>
      <c r="U468" s="16"/>
    </row>
    <row r="469" spans="1:21" ht="46.5" x14ac:dyDescent="0.15">
      <c r="A469" s="19">
        <v>1091</v>
      </c>
      <c r="B469" s="64">
        <v>12</v>
      </c>
      <c r="C469" s="22" t="s">
        <v>476</v>
      </c>
      <c r="D469" s="22"/>
      <c r="E469" s="8" t="s">
        <v>3</v>
      </c>
      <c r="F469" s="72">
        <v>50</v>
      </c>
      <c r="G469" s="72"/>
      <c r="H469" s="72"/>
      <c r="I469" s="72"/>
      <c r="J469" s="72"/>
      <c r="K469" s="72"/>
      <c r="L469" s="72"/>
      <c r="M469" s="72"/>
      <c r="N469" s="72"/>
      <c r="O469" s="72"/>
      <c r="P469" s="58">
        <f t="shared" si="24"/>
        <v>50</v>
      </c>
      <c r="Q469" s="18">
        <f>VLOOKUP(A469,'[1]לאחר הנחת 35%- כ.כ מלא'!$B$2:$L$5068,8,0)</f>
        <v>33</v>
      </c>
      <c r="R469" s="7">
        <v>0.13750000000000001</v>
      </c>
      <c r="S469" s="15">
        <f t="shared" si="22"/>
        <v>33.137500000000003</v>
      </c>
      <c r="T469" s="15">
        <f t="shared" si="23"/>
        <v>1656.8750000000002</v>
      </c>
      <c r="U469" s="16"/>
    </row>
    <row r="470" spans="1:21" ht="35.25" x14ac:dyDescent="0.15">
      <c r="A470" s="19">
        <v>1092</v>
      </c>
      <c r="B470" s="64">
        <v>12</v>
      </c>
      <c r="C470" s="22" t="s">
        <v>477</v>
      </c>
      <c r="D470" s="22"/>
      <c r="E470" s="8" t="s">
        <v>205</v>
      </c>
      <c r="F470" s="72"/>
      <c r="G470" s="72"/>
      <c r="H470" s="72"/>
      <c r="I470" s="72"/>
      <c r="J470" s="72"/>
      <c r="K470" s="72"/>
      <c r="L470" s="72"/>
      <c r="M470" s="72"/>
      <c r="N470" s="72"/>
      <c r="O470" s="72"/>
      <c r="P470" s="58">
        <f t="shared" si="24"/>
        <v>0</v>
      </c>
      <c r="Q470" s="18">
        <f>VLOOKUP(A470,'[1]לאחר הנחת 35%- כ.כ מלא'!$B$2:$L$5068,8,0)</f>
        <v>7.7</v>
      </c>
      <c r="R470" s="7">
        <v>0</v>
      </c>
      <c r="S470" s="15">
        <f t="shared" si="22"/>
        <v>7.7</v>
      </c>
      <c r="T470" s="15">
        <f t="shared" si="23"/>
        <v>0</v>
      </c>
      <c r="U470" s="16"/>
    </row>
    <row r="471" spans="1:21" x14ac:dyDescent="0.15">
      <c r="A471" s="19">
        <v>1093</v>
      </c>
      <c r="B471" s="64">
        <v>12</v>
      </c>
      <c r="C471" s="22" t="s">
        <v>478</v>
      </c>
      <c r="D471" s="22"/>
      <c r="E471" s="8" t="s">
        <v>3</v>
      </c>
      <c r="F471" s="72"/>
      <c r="G471" s="72"/>
      <c r="H471" s="72"/>
      <c r="I471" s="72"/>
      <c r="J471" s="72"/>
      <c r="K471" s="72"/>
      <c r="L471" s="72"/>
      <c r="M471" s="72"/>
      <c r="N471" s="72"/>
      <c r="O471" s="72"/>
      <c r="P471" s="58">
        <f t="shared" si="24"/>
        <v>0</v>
      </c>
      <c r="Q471" s="18">
        <f>VLOOKUP(A471,'[1]לאחר הנחת 35%- כ.כ מלא'!$B$2:$L$5068,8,0)</f>
        <v>93.5</v>
      </c>
      <c r="R471" s="7">
        <v>0</v>
      </c>
      <c r="S471" s="15">
        <f t="shared" ref="S471:S502" si="25">+R471+Q471</f>
        <v>93.5</v>
      </c>
      <c r="T471" s="15">
        <f t="shared" si="23"/>
        <v>0</v>
      </c>
      <c r="U471" s="16"/>
    </row>
    <row r="472" spans="1:21" ht="35.25" x14ac:dyDescent="0.15">
      <c r="A472" s="19">
        <v>1094</v>
      </c>
      <c r="B472" s="64">
        <v>12</v>
      </c>
      <c r="C472" s="22" t="s">
        <v>479</v>
      </c>
      <c r="D472" s="22"/>
      <c r="E472" s="8" t="s">
        <v>205</v>
      </c>
      <c r="F472" s="72"/>
      <c r="G472" s="72"/>
      <c r="H472" s="72"/>
      <c r="I472" s="72"/>
      <c r="J472" s="72"/>
      <c r="K472" s="72"/>
      <c r="L472" s="72"/>
      <c r="M472" s="72"/>
      <c r="N472" s="72"/>
      <c r="O472" s="72"/>
      <c r="P472" s="58">
        <f t="shared" si="24"/>
        <v>0</v>
      </c>
      <c r="Q472" s="18">
        <f>VLOOKUP(A472,'[1]לאחר הנחת 35%- כ.כ מלא'!$B$2:$L$5068,8,0)</f>
        <v>34.099999999999994</v>
      </c>
      <c r="R472" s="7">
        <v>0</v>
      </c>
      <c r="S472" s="15">
        <f t="shared" si="25"/>
        <v>34.099999999999994</v>
      </c>
      <c r="T472" s="15">
        <f t="shared" si="23"/>
        <v>0</v>
      </c>
      <c r="U472" s="16"/>
    </row>
    <row r="473" spans="1:21" ht="35.25" x14ac:dyDescent="0.15">
      <c r="A473" s="19">
        <v>1095</v>
      </c>
      <c r="B473" s="64">
        <v>12</v>
      </c>
      <c r="C473" s="22" t="s">
        <v>480</v>
      </c>
      <c r="D473" s="22"/>
      <c r="E473" s="8" t="s">
        <v>205</v>
      </c>
      <c r="F473" s="72"/>
      <c r="G473" s="72"/>
      <c r="H473" s="72"/>
      <c r="I473" s="72"/>
      <c r="J473" s="72"/>
      <c r="K473" s="72"/>
      <c r="L473" s="72"/>
      <c r="M473" s="72"/>
      <c r="N473" s="72"/>
      <c r="O473" s="72"/>
      <c r="P473" s="58">
        <f t="shared" si="24"/>
        <v>0</v>
      </c>
      <c r="Q473" s="18">
        <f>VLOOKUP(A473,'[1]לאחר הנחת 35%- כ.כ מלא'!$B$2:$L$5068,8,0)</f>
        <v>33</v>
      </c>
      <c r="R473" s="7">
        <v>0</v>
      </c>
      <c r="S473" s="15">
        <f t="shared" si="25"/>
        <v>33</v>
      </c>
      <c r="T473" s="15">
        <f t="shared" si="23"/>
        <v>0</v>
      </c>
      <c r="U473" s="16"/>
    </row>
    <row r="474" spans="1:21" ht="46.5" x14ac:dyDescent="0.15">
      <c r="A474" s="19">
        <v>1096</v>
      </c>
      <c r="B474" s="64">
        <v>12</v>
      </c>
      <c r="C474" s="22" t="s">
        <v>481</v>
      </c>
      <c r="D474" s="22"/>
      <c r="E474" s="8" t="s">
        <v>205</v>
      </c>
      <c r="F474" s="72"/>
      <c r="G474" s="72"/>
      <c r="H474" s="72"/>
      <c r="I474" s="72"/>
      <c r="J474" s="72"/>
      <c r="K474" s="72"/>
      <c r="L474" s="72"/>
      <c r="M474" s="72"/>
      <c r="N474" s="72"/>
      <c r="O474" s="72"/>
      <c r="P474" s="58">
        <f t="shared" si="24"/>
        <v>0</v>
      </c>
      <c r="Q474" s="18">
        <f>VLOOKUP(A474,'[1]לאחר הנחת 35%- כ.כ מלא'!$B$2:$L$5068,8,0)</f>
        <v>178.75</v>
      </c>
      <c r="R474" s="7">
        <v>0</v>
      </c>
      <c r="S474" s="15">
        <f t="shared" si="25"/>
        <v>178.75</v>
      </c>
      <c r="T474" s="15">
        <f t="shared" si="23"/>
        <v>0</v>
      </c>
      <c r="U474" s="16"/>
    </row>
    <row r="475" spans="1:21" ht="46.5" x14ac:dyDescent="0.15">
      <c r="A475" s="19">
        <v>1097</v>
      </c>
      <c r="B475" s="64">
        <v>12</v>
      </c>
      <c r="C475" s="22" t="s">
        <v>482</v>
      </c>
      <c r="D475" s="22"/>
      <c r="E475" s="8" t="s">
        <v>205</v>
      </c>
      <c r="F475" s="72"/>
      <c r="G475" s="72"/>
      <c r="H475" s="72"/>
      <c r="I475" s="72"/>
      <c r="J475" s="72"/>
      <c r="K475" s="72"/>
      <c r="L475" s="72"/>
      <c r="M475" s="72"/>
      <c r="N475" s="72"/>
      <c r="O475" s="72"/>
      <c r="P475" s="58">
        <f t="shared" si="24"/>
        <v>0</v>
      </c>
      <c r="Q475" s="18">
        <f>VLOOKUP(A475,'[1]לאחר הנחת 35%- כ.כ מלא'!$B$2:$L$5068,8,0)</f>
        <v>118.25</v>
      </c>
      <c r="R475" s="7">
        <v>0</v>
      </c>
      <c r="S475" s="15">
        <f t="shared" si="25"/>
        <v>118.25</v>
      </c>
      <c r="T475" s="15">
        <f t="shared" si="23"/>
        <v>0</v>
      </c>
      <c r="U475" s="16"/>
    </row>
    <row r="476" spans="1:21" ht="24" x14ac:dyDescent="0.15">
      <c r="A476" s="19">
        <v>1098</v>
      </c>
      <c r="B476" s="64">
        <v>12</v>
      </c>
      <c r="C476" s="22" t="s">
        <v>483</v>
      </c>
      <c r="D476" s="22"/>
      <c r="E476" s="8" t="s">
        <v>3</v>
      </c>
      <c r="F476" s="72"/>
      <c r="G476" s="72"/>
      <c r="H476" s="72"/>
      <c r="I476" s="72"/>
      <c r="J476" s="72"/>
      <c r="K476" s="72"/>
      <c r="L476" s="72"/>
      <c r="M476" s="72"/>
      <c r="N476" s="72"/>
      <c r="O476" s="72"/>
      <c r="P476" s="58">
        <f t="shared" si="24"/>
        <v>0</v>
      </c>
      <c r="Q476" s="18">
        <f>VLOOKUP(A476,'[1]לאחר הנחת 35%- כ.כ מלא'!$B$2:$L$5068,8,0)</f>
        <v>77</v>
      </c>
      <c r="R476" s="7">
        <v>0</v>
      </c>
      <c r="S476" s="15">
        <f t="shared" si="25"/>
        <v>77</v>
      </c>
      <c r="T476" s="15">
        <f t="shared" si="23"/>
        <v>0</v>
      </c>
      <c r="U476" s="16"/>
    </row>
    <row r="477" spans="1:21" ht="24" x14ac:dyDescent="0.15">
      <c r="A477" s="19">
        <v>1099</v>
      </c>
      <c r="B477" s="64">
        <v>12</v>
      </c>
      <c r="C477" s="22" t="s">
        <v>484</v>
      </c>
      <c r="D477" s="22"/>
      <c r="E477" s="8" t="s">
        <v>3</v>
      </c>
      <c r="F477" s="72"/>
      <c r="G477" s="72"/>
      <c r="H477" s="72"/>
      <c r="I477" s="72"/>
      <c r="J477" s="72"/>
      <c r="K477" s="72"/>
      <c r="L477" s="72"/>
      <c r="M477" s="72"/>
      <c r="N477" s="72"/>
      <c r="O477" s="72"/>
      <c r="P477" s="58">
        <f t="shared" si="24"/>
        <v>0</v>
      </c>
      <c r="Q477" s="18">
        <f>VLOOKUP(A477,'[1]לאחר הנחת 35%- כ.כ מלא'!$B$2:$L$5068,8,0)</f>
        <v>0.82499999999999996</v>
      </c>
      <c r="R477" s="7">
        <v>0.27500000000000002</v>
      </c>
      <c r="S477" s="15">
        <f t="shared" si="25"/>
        <v>1.1000000000000001</v>
      </c>
      <c r="T477" s="15">
        <f t="shared" si="23"/>
        <v>0</v>
      </c>
      <c r="U477" s="16"/>
    </row>
    <row r="478" spans="1:21" x14ac:dyDescent="0.15">
      <c r="A478" s="19">
        <v>1100</v>
      </c>
      <c r="B478" s="64">
        <v>12</v>
      </c>
      <c r="C478" s="22" t="s">
        <v>485</v>
      </c>
      <c r="D478" s="22"/>
      <c r="E478" s="8" t="s">
        <v>3</v>
      </c>
      <c r="F478" s="72"/>
      <c r="G478" s="72"/>
      <c r="H478" s="72"/>
      <c r="I478" s="72"/>
      <c r="J478" s="72"/>
      <c r="K478" s="72"/>
      <c r="L478" s="72"/>
      <c r="M478" s="72"/>
      <c r="N478" s="72"/>
      <c r="O478" s="72"/>
      <c r="P478" s="58">
        <f t="shared" si="24"/>
        <v>0</v>
      </c>
      <c r="Q478" s="18">
        <f>VLOOKUP(A478,'[1]לאחר הנחת 35%- כ.כ מלא'!$B$2:$L$5068,8,0)</f>
        <v>1408</v>
      </c>
      <c r="R478" s="7">
        <v>0</v>
      </c>
      <c r="S478" s="15">
        <f t="shared" si="25"/>
        <v>1408</v>
      </c>
      <c r="T478" s="15">
        <f t="shared" si="23"/>
        <v>0</v>
      </c>
      <c r="U478" s="16"/>
    </row>
    <row r="479" spans="1:21" ht="24" x14ac:dyDescent="0.15">
      <c r="A479" s="19">
        <v>1101</v>
      </c>
      <c r="B479" s="64">
        <v>12</v>
      </c>
      <c r="C479" s="22" t="s">
        <v>486</v>
      </c>
      <c r="D479" s="22"/>
      <c r="E479" s="8" t="s">
        <v>3</v>
      </c>
      <c r="F479" s="72"/>
      <c r="G479" s="72"/>
      <c r="H479" s="72"/>
      <c r="I479" s="72"/>
      <c r="J479" s="72"/>
      <c r="K479" s="72"/>
      <c r="L479" s="72"/>
      <c r="M479" s="72"/>
      <c r="N479" s="72"/>
      <c r="O479" s="72"/>
      <c r="P479" s="58">
        <f t="shared" si="24"/>
        <v>0</v>
      </c>
      <c r="Q479" s="18">
        <f>VLOOKUP(A479,'[1]לאחר הנחת 35%- כ.כ מלא'!$B$2:$L$5068,8,0)</f>
        <v>0.82499999999999996</v>
      </c>
      <c r="R479" s="7">
        <v>0.27500000000000002</v>
      </c>
      <c r="S479" s="15">
        <f t="shared" si="25"/>
        <v>1.1000000000000001</v>
      </c>
      <c r="T479" s="15">
        <f t="shared" si="23"/>
        <v>0</v>
      </c>
      <c r="U479" s="16"/>
    </row>
    <row r="480" spans="1:21" ht="24" x14ac:dyDescent="0.15">
      <c r="A480" s="19">
        <v>1102</v>
      </c>
      <c r="B480" s="64">
        <v>12</v>
      </c>
      <c r="C480" s="22" t="s">
        <v>487</v>
      </c>
      <c r="D480" s="22"/>
      <c r="E480" s="8" t="s">
        <v>3</v>
      </c>
      <c r="F480" s="72"/>
      <c r="G480" s="72"/>
      <c r="H480" s="72"/>
      <c r="I480" s="72"/>
      <c r="J480" s="72"/>
      <c r="K480" s="72"/>
      <c r="L480" s="72"/>
      <c r="M480" s="72"/>
      <c r="N480" s="72"/>
      <c r="O480" s="72"/>
      <c r="P480" s="58">
        <f t="shared" si="24"/>
        <v>0</v>
      </c>
      <c r="Q480" s="18">
        <f>VLOOKUP(A480,'[1]לאחר הנחת 35%- כ.כ מלא'!$B$2:$L$5068,8,0)</f>
        <v>0.82499999999999996</v>
      </c>
      <c r="R480" s="7">
        <v>0.27500000000000002</v>
      </c>
      <c r="S480" s="15">
        <f t="shared" si="25"/>
        <v>1.1000000000000001</v>
      </c>
      <c r="T480" s="15">
        <f t="shared" si="23"/>
        <v>0</v>
      </c>
      <c r="U480" s="16"/>
    </row>
    <row r="481" spans="1:21" ht="24" x14ac:dyDescent="0.15">
      <c r="A481" s="19">
        <v>1103</v>
      </c>
      <c r="B481" s="64">
        <v>12</v>
      </c>
      <c r="C481" s="22" t="s">
        <v>488</v>
      </c>
      <c r="D481" s="22"/>
      <c r="E481" s="8" t="s">
        <v>3</v>
      </c>
      <c r="F481" s="72"/>
      <c r="G481" s="72"/>
      <c r="H481" s="72"/>
      <c r="I481" s="72"/>
      <c r="J481" s="72"/>
      <c r="K481" s="72"/>
      <c r="L481" s="72"/>
      <c r="M481" s="72"/>
      <c r="N481" s="72"/>
      <c r="O481" s="72"/>
      <c r="P481" s="58">
        <f t="shared" si="24"/>
        <v>0</v>
      </c>
      <c r="Q481" s="18">
        <f>VLOOKUP(A481,'[1]לאחר הנחת 35%- כ.כ מלא'!$B$2:$L$5068,8,0)</f>
        <v>0.27500000000000002</v>
      </c>
      <c r="R481" s="7">
        <v>0.27500000000000002</v>
      </c>
      <c r="S481" s="15">
        <f t="shared" si="25"/>
        <v>0.55000000000000004</v>
      </c>
      <c r="T481" s="15">
        <f t="shared" si="23"/>
        <v>0</v>
      </c>
      <c r="U481" s="16"/>
    </row>
    <row r="482" spans="1:21" ht="24" x14ac:dyDescent="0.15">
      <c r="A482" s="19">
        <v>1104</v>
      </c>
      <c r="B482" s="64">
        <v>12</v>
      </c>
      <c r="C482" s="22" t="s">
        <v>489</v>
      </c>
      <c r="D482" s="22"/>
      <c r="E482" s="8" t="s">
        <v>3</v>
      </c>
      <c r="F482" s="72"/>
      <c r="G482" s="72"/>
      <c r="H482" s="72"/>
      <c r="I482" s="72"/>
      <c r="J482" s="72"/>
      <c r="K482" s="72"/>
      <c r="L482" s="72"/>
      <c r="M482" s="72"/>
      <c r="N482" s="72"/>
      <c r="O482" s="72"/>
      <c r="P482" s="58">
        <f t="shared" si="24"/>
        <v>0</v>
      </c>
      <c r="Q482" s="18">
        <f>VLOOKUP(A482,'[1]לאחר הנחת 35%- כ.כ מלא'!$B$2:$L$5068,8,0)</f>
        <v>0.27500000000000002</v>
      </c>
      <c r="R482" s="7">
        <v>0.27500000000000002</v>
      </c>
      <c r="S482" s="15">
        <f t="shared" si="25"/>
        <v>0.55000000000000004</v>
      </c>
      <c r="T482" s="15">
        <f t="shared" si="23"/>
        <v>0</v>
      </c>
      <c r="U482" s="16"/>
    </row>
    <row r="483" spans="1:21" ht="24" x14ac:dyDescent="0.15">
      <c r="A483" s="19">
        <v>1105</v>
      </c>
      <c r="B483" s="64">
        <v>12</v>
      </c>
      <c r="C483" s="22" t="s">
        <v>490</v>
      </c>
      <c r="D483" s="22"/>
      <c r="E483" s="8" t="s">
        <v>205</v>
      </c>
      <c r="F483" s="72"/>
      <c r="G483" s="72"/>
      <c r="H483" s="72"/>
      <c r="I483" s="72"/>
      <c r="J483" s="72"/>
      <c r="K483" s="72"/>
      <c r="L483" s="72"/>
      <c r="M483" s="72"/>
      <c r="N483" s="72"/>
      <c r="O483" s="72"/>
      <c r="P483" s="58">
        <f t="shared" si="24"/>
        <v>0</v>
      </c>
      <c r="Q483" s="18">
        <f>VLOOKUP(A483,'[1]לאחר הנחת 35%- כ.כ מלא'!$B$2:$L$5068,8,0)</f>
        <v>0.27500000000000002</v>
      </c>
      <c r="R483" s="7">
        <v>0.27500000000000002</v>
      </c>
      <c r="S483" s="15">
        <f t="shared" si="25"/>
        <v>0.55000000000000004</v>
      </c>
      <c r="T483" s="15">
        <f t="shared" si="23"/>
        <v>0</v>
      </c>
      <c r="U483" s="16"/>
    </row>
    <row r="484" spans="1:21" x14ac:dyDescent="0.15">
      <c r="A484" s="19">
        <v>1106</v>
      </c>
      <c r="B484" s="64">
        <v>12</v>
      </c>
      <c r="C484" s="22" t="s">
        <v>491</v>
      </c>
      <c r="D484" s="22"/>
      <c r="E484" s="8" t="s">
        <v>205</v>
      </c>
      <c r="F484" s="72"/>
      <c r="G484" s="72"/>
      <c r="H484" s="72"/>
      <c r="I484" s="72"/>
      <c r="J484" s="72"/>
      <c r="K484" s="72"/>
      <c r="L484" s="72"/>
      <c r="M484" s="72"/>
      <c r="N484" s="72"/>
      <c r="O484" s="72"/>
      <c r="P484" s="58">
        <f t="shared" si="24"/>
        <v>0</v>
      </c>
      <c r="Q484" s="18">
        <f>VLOOKUP(A484,'[1]לאחר הנחת 35%- כ.כ מלא'!$B$2:$L$5068,8,0)</f>
        <v>140.25</v>
      </c>
      <c r="R484" s="7">
        <v>0</v>
      </c>
      <c r="S484" s="15">
        <f t="shared" si="25"/>
        <v>140.25</v>
      </c>
      <c r="T484" s="15">
        <f t="shared" si="23"/>
        <v>0</v>
      </c>
      <c r="U484" s="16"/>
    </row>
    <row r="485" spans="1:21" x14ac:dyDescent="0.15">
      <c r="A485" s="19">
        <v>1107</v>
      </c>
      <c r="B485" s="64">
        <v>12</v>
      </c>
      <c r="C485" s="22" t="s">
        <v>492</v>
      </c>
      <c r="D485" s="22"/>
      <c r="E485" s="8" t="s">
        <v>3</v>
      </c>
      <c r="F485" s="72"/>
      <c r="G485" s="72"/>
      <c r="H485" s="72"/>
      <c r="I485" s="72"/>
      <c r="J485" s="72"/>
      <c r="K485" s="72"/>
      <c r="L485" s="72"/>
      <c r="M485" s="72"/>
      <c r="N485" s="72"/>
      <c r="O485" s="72"/>
      <c r="P485" s="58">
        <f t="shared" si="24"/>
        <v>0</v>
      </c>
      <c r="Q485" s="18">
        <f>VLOOKUP(A485,'[1]לאחר הנחת 35%- כ.כ מלא'!$B$2:$L$5068,8,0)</f>
        <v>550</v>
      </c>
      <c r="R485" s="7">
        <v>0</v>
      </c>
      <c r="S485" s="15">
        <f t="shared" si="25"/>
        <v>550</v>
      </c>
      <c r="T485" s="15">
        <f t="shared" si="23"/>
        <v>0</v>
      </c>
      <c r="U485" s="16"/>
    </row>
    <row r="486" spans="1:21" ht="35.25" x14ac:dyDescent="0.15">
      <c r="A486" s="19">
        <v>1108</v>
      </c>
      <c r="B486" s="64">
        <v>12</v>
      </c>
      <c r="C486" s="22" t="s">
        <v>493</v>
      </c>
      <c r="D486" s="22"/>
      <c r="E486" s="8" t="s">
        <v>205</v>
      </c>
      <c r="F486" s="72"/>
      <c r="G486" s="72"/>
      <c r="H486" s="72"/>
      <c r="I486" s="72"/>
      <c r="J486" s="72"/>
      <c r="K486" s="72"/>
      <c r="L486" s="72"/>
      <c r="M486" s="72"/>
      <c r="N486" s="72"/>
      <c r="O486" s="72"/>
      <c r="P486" s="58">
        <f t="shared" si="24"/>
        <v>0</v>
      </c>
      <c r="Q486" s="18">
        <f>VLOOKUP(A486,'[1]לאחר הנחת 35%- כ.כ מלא'!$B$2:$L$5068,8,0)</f>
        <v>5.5</v>
      </c>
      <c r="R486" s="7">
        <v>0</v>
      </c>
      <c r="S486" s="15">
        <f t="shared" si="25"/>
        <v>5.5</v>
      </c>
      <c r="T486" s="15">
        <f t="shared" si="23"/>
        <v>0</v>
      </c>
      <c r="U486" s="16"/>
    </row>
    <row r="487" spans="1:21" ht="24" x14ac:dyDescent="0.15">
      <c r="A487" s="19">
        <v>1109</v>
      </c>
      <c r="B487" s="64">
        <v>12</v>
      </c>
      <c r="C487" s="22" t="s">
        <v>494</v>
      </c>
      <c r="D487" s="22"/>
      <c r="E487" s="8" t="s">
        <v>205</v>
      </c>
      <c r="F487" s="72"/>
      <c r="G487" s="72"/>
      <c r="H487" s="72"/>
      <c r="I487" s="72"/>
      <c r="J487" s="72"/>
      <c r="K487" s="72"/>
      <c r="L487" s="72"/>
      <c r="M487" s="72"/>
      <c r="N487" s="72"/>
      <c r="O487" s="72"/>
      <c r="P487" s="58">
        <f t="shared" si="24"/>
        <v>0</v>
      </c>
      <c r="Q487" s="18">
        <f>VLOOKUP(A487,'[1]לאחר הנחת 35%- כ.כ מלא'!$B$2:$L$5068,8,0)</f>
        <v>4.4000000000000004</v>
      </c>
      <c r="R487" s="7">
        <v>0</v>
      </c>
      <c r="S487" s="15">
        <f t="shared" si="25"/>
        <v>4.4000000000000004</v>
      </c>
      <c r="T487" s="15">
        <f t="shared" si="23"/>
        <v>0</v>
      </c>
      <c r="U487" s="16"/>
    </row>
    <row r="488" spans="1:21" x14ac:dyDescent="0.15">
      <c r="A488" s="19">
        <v>1110</v>
      </c>
      <c r="B488" s="64">
        <v>12</v>
      </c>
      <c r="C488" s="22" t="s">
        <v>495</v>
      </c>
      <c r="D488" s="22"/>
      <c r="E488" s="8" t="s">
        <v>496</v>
      </c>
      <c r="F488" s="72"/>
      <c r="G488" s="72"/>
      <c r="H488" s="72"/>
      <c r="I488" s="72"/>
      <c r="J488" s="72"/>
      <c r="K488" s="72"/>
      <c r="L488" s="72"/>
      <c r="M488" s="72"/>
      <c r="N488" s="72"/>
      <c r="O488" s="72"/>
      <c r="P488" s="58">
        <f t="shared" si="24"/>
        <v>0</v>
      </c>
      <c r="Q488" s="18">
        <f>VLOOKUP(A488,'[1]לאחר הנחת 35%- כ.כ מלא'!$B$2:$L$5068,8,0)</f>
        <v>275</v>
      </c>
      <c r="R488" s="7">
        <v>137.5</v>
      </c>
      <c r="S488" s="15">
        <f t="shared" si="25"/>
        <v>412.5</v>
      </c>
      <c r="T488" s="15">
        <f t="shared" si="23"/>
        <v>0</v>
      </c>
      <c r="U488" s="16"/>
    </row>
    <row r="489" spans="1:21" ht="24" x14ac:dyDescent="0.15">
      <c r="A489" s="19">
        <v>1111</v>
      </c>
      <c r="B489" s="64">
        <v>12</v>
      </c>
      <c r="C489" s="22" t="s">
        <v>497</v>
      </c>
      <c r="D489" s="22"/>
      <c r="E489" s="8" t="s">
        <v>205</v>
      </c>
      <c r="F489" s="72"/>
      <c r="G489" s="72"/>
      <c r="H489" s="72"/>
      <c r="I489" s="72"/>
      <c r="J489" s="72"/>
      <c r="K489" s="72"/>
      <c r="L489" s="72"/>
      <c r="M489" s="72"/>
      <c r="N489" s="72"/>
      <c r="O489" s="72"/>
      <c r="P489" s="58">
        <f t="shared" si="24"/>
        <v>0</v>
      </c>
      <c r="Q489" s="18">
        <f>VLOOKUP(A489,'[1]לאחר הנחת 35%- כ.כ מלא'!$B$2:$L$5068,8,0)</f>
        <v>91.3</v>
      </c>
      <c r="R489" s="7">
        <v>0</v>
      </c>
      <c r="S489" s="15">
        <f t="shared" si="25"/>
        <v>91.3</v>
      </c>
      <c r="T489" s="15">
        <f t="shared" si="23"/>
        <v>0</v>
      </c>
      <c r="U489" s="16"/>
    </row>
    <row r="490" spans="1:21" ht="24" x14ac:dyDescent="0.15">
      <c r="A490" s="19">
        <v>1112</v>
      </c>
      <c r="B490" s="64">
        <v>12</v>
      </c>
      <c r="C490" s="22" t="s">
        <v>498</v>
      </c>
      <c r="D490" s="22"/>
      <c r="E490" s="8" t="s">
        <v>205</v>
      </c>
      <c r="F490" s="72"/>
      <c r="G490" s="72"/>
      <c r="H490" s="72"/>
      <c r="I490" s="72"/>
      <c r="J490" s="72"/>
      <c r="K490" s="72"/>
      <c r="L490" s="72"/>
      <c r="M490" s="72"/>
      <c r="N490" s="72"/>
      <c r="O490" s="72"/>
      <c r="P490" s="58">
        <f t="shared" si="24"/>
        <v>0</v>
      </c>
      <c r="Q490" s="18">
        <f>VLOOKUP(A490,'[1]לאחר הנחת 35%- כ.כ מלא'!$B$2:$L$5068,8,0)</f>
        <v>60.5</v>
      </c>
      <c r="R490" s="7">
        <v>0</v>
      </c>
      <c r="S490" s="15">
        <f t="shared" si="25"/>
        <v>60.5</v>
      </c>
      <c r="T490" s="15">
        <f t="shared" si="23"/>
        <v>0</v>
      </c>
      <c r="U490" s="16"/>
    </row>
    <row r="491" spans="1:21" x14ac:dyDescent="0.15">
      <c r="A491" s="19">
        <v>1113</v>
      </c>
      <c r="B491" s="64">
        <v>12</v>
      </c>
      <c r="C491" s="22" t="s">
        <v>499</v>
      </c>
      <c r="D491" s="22"/>
      <c r="E491" s="8" t="s">
        <v>3</v>
      </c>
      <c r="F491" s="72"/>
      <c r="G491" s="72"/>
      <c r="H491" s="72"/>
      <c r="I491" s="72"/>
      <c r="J491" s="72"/>
      <c r="K491" s="72"/>
      <c r="L491" s="72"/>
      <c r="M491" s="72"/>
      <c r="N491" s="72"/>
      <c r="O491" s="72"/>
      <c r="P491" s="58">
        <f t="shared" si="24"/>
        <v>0</v>
      </c>
      <c r="Q491" s="18">
        <f>VLOOKUP(A491,'[1]לאחר הנחת 35%- כ.כ מלא'!$B$2:$L$5068,8,0)</f>
        <v>1.65</v>
      </c>
      <c r="R491" s="7">
        <v>4.125</v>
      </c>
      <c r="S491" s="15">
        <f t="shared" si="25"/>
        <v>5.7750000000000004</v>
      </c>
      <c r="T491" s="15">
        <f t="shared" si="23"/>
        <v>0</v>
      </c>
      <c r="U491" s="16"/>
    </row>
    <row r="492" spans="1:21" ht="24" x14ac:dyDescent="0.15">
      <c r="A492" s="19">
        <v>1114</v>
      </c>
      <c r="B492" s="64">
        <v>12</v>
      </c>
      <c r="C492" s="22" t="s">
        <v>500</v>
      </c>
      <c r="D492" s="22"/>
      <c r="E492" s="8" t="s">
        <v>205</v>
      </c>
      <c r="F492" s="72"/>
      <c r="G492" s="72"/>
      <c r="H492" s="72"/>
      <c r="I492" s="72"/>
      <c r="J492" s="72"/>
      <c r="K492" s="72"/>
      <c r="L492" s="72"/>
      <c r="M492" s="72"/>
      <c r="N492" s="72"/>
      <c r="O492" s="72"/>
      <c r="P492" s="58">
        <f t="shared" si="24"/>
        <v>0</v>
      </c>
      <c r="Q492" s="18">
        <f>VLOOKUP(A492,'[1]לאחר הנחת 35%- כ.כ מלא'!$B$2:$L$5068,8,0)</f>
        <v>992.75</v>
      </c>
      <c r="R492" s="7">
        <v>0</v>
      </c>
      <c r="S492" s="15">
        <f t="shared" si="25"/>
        <v>992.75</v>
      </c>
      <c r="T492" s="15">
        <f t="shared" si="23"/>
        <v>0</v>
      </c>
      <c r="U492" s="16"/>
    </row>
    <row r="493" spans="1:21" ht="24" x14ac:dyDescent="0.15">
      <c r="A493" s="19">
        <v>1115</v>
      </c>
      <c r="B493" s="64">
        <v>12</v>
      </c>
      <c r="C493" s="22" t="s">
        <v>501</v>
      </c>
      <c r="D493" s="22"/>
      <c r="E493" s="8" t="s">
        <v>3</v>
      </c>
      <c r="F493" s="72"/>
      <c r="G493" s="72"/>
      <c r="H493" s="72"/>
      <c r="I493" s="72"/>
      <c r="J493" s="72"/>
      <c r="K493" s="72"/>
      <c r="L493" s="72"/>
      <c r="M493" s="72"/>
      <c r="N493" s="72"/>
      <c r="O493" s="72"/>
      <c r="P493" s="58">
        <f t="shared" si="24"/>
        <v>0</v>
      </c>
      <c r="Q493" s="18">
        <f>VLOOKUP(A493,'[1]לאחר הנחת 35%- כ.כ מלא'!$B$2:$L$5068,8,0)</f>
        <v>87.45</v>
      </c>
      <c r="R493" s="7">
        <v>0</v>
      </c>
      <c r="S493" s="15">
        <f t="shared" si="25"/>
        <v>87.45</v>
      </c>
      <c r="T493" s="15">
        <f t="shared" si="23"/>
        <v>0</v>
      </c>
      <c r="U493" s="16"/>
    </row>
    <row r="494" spans="1:21" ht="24" x14ac:dyDescent="0.15">
      <c r="A494" s="19">
        <v>1116</v>
      </c>
      <c r="B494" s="64">
        <v>12</v>
      </c>
      <c r="C494" s="22" t="s">
        <v>502</v>
      </c>
      <c r="D494" s="22"/>
      <c r="E494" s="8" t="s">
        <v>12</v>
      </c>
      <c r="F494" s="72"/>
      <c r="G494" s="72"/>
      <c r="H494" s="72"/>
      <c r="I494" s="72"/>
      <c r="J494" s="72"/>
      <c r="K494" s="72"/>
      <c r="L494" s="72"/>
      <c r="M494" s="72"/>
      <c r="N494" s="72"/>
      <c r="O494" s="72"/>
      <c r="P494" s="58">
        <f t="shared" si="24"/>
        <v>0</v>
      </c>
      <c r="Q494" s="18">
        <f>VLOOKUP(A494,'[1]לאחר הנחת 35%- כ.כ מלא'!$B$2:$L$5068,8,0)</f>
        <v>7.1499999999999995</v>
      </c>
      <c r="R494" s="7">
        <v>3.8500000000000005</v>
      </c>
      <c r="S494" s="15">
        <f t="shared" si="25"/>
        <v>11</v>
      </c>
      <c r="T494" s="15">
        <f t="shared" si="23"/>
        <v>0</v>
      </c>
      <c r="U494" s="16"/>
    </row>
    <row r="495" spans="1:21" ht="24" x14ac:dyDescent="0.15">
      <c r="A495" s="19">
        <v>1117</v>
      </c>
      <c r="B495" s="64">
        <v>12</v>
      </c>
      <c r="C495" s="22" t="s">
        <v>503</v>
      </c>
      <c r="D495" s="22"/>
      <c r="E495" s="8" t="s">
        <v>3</v>
      </c>
      <c r="F495" s="72"/>
      <c r="G495" s="72"/>
      <c r="H495" s="72"/>
      <c r="I495" s="72"/>
      <c r="J495" s="72"/>
      <c r="K495" s="72"/>
      <c r="L495" s="72"/>
      <c r="M495" s="72"/>
      <c r="N495" s="72"/>
      <c r="O495" s="72"/>
      <c r="P495" s="58">
        <f t="shared" si="24"/>
        <v>0</v>
      </c>
      <c r="Q495" s="18">
        <f>VLOOKUP(A495,'[1]לאחר הנחת 35%- כ.כ מלא'!$B$2:$L$5068,8,0)</f>
        <v>77</v>
      </c>
      <c r="R495" s="7">
        <v>0</v>
      </c>
      <c r="S495" s="15">
        <f t="shared" si="25"/>
        <v>77</v>
      </c>
      <c r="T495" s="15">
        <f t="shared" si="23"/>
        <v>0</v>
      </c>
      <c r="U495" s="16"/>
    </row>
    <row r="496" spans="1:21" ht="24" x14ac:dyDescent="0.15">
      <c r="A496" s="19">
        <v>1118</v>
      </c>
      <c r="B496" s="64">
        <v>12</v>
      </c>
      <c r="C496" s="22" t="s">
        <v>504</v>
      </c>
      <c r="D496" s="22"/>
      <c r="E496" s="8" t="s">
        <v>3</v>
      </c>
      <c r="F496" s="72"/>
      <c r="G496" s="72"/>
      <c r="H496" s="72"/>
      <c r="I496" s="72"/>
      <c r="J496" s="72"/>
      <c r="K496" s="72"/>
      <c r="L496" s="72"/>
      <c r="M496" s="72"/>
      <c r="N496" s="72"/>
      <c r="O496" s="72"/>
      <c r="P496" s="58">
        <f t="shared" si="24"/>
        <v>0</v>
      </c>
      <c r="Q496" s="18">
        <f>VLOOKUP(A496,'[1]לאחר הנחת 35%- כ.כ מלא'!$B$2:$L$5068,8,0)</f>
        <v>22</v>
      </c>
      <c r="R496" s="7">
        <v>0</v>
      </c>
      <c r="S496" s="15">
        <f t="shared" si="25"/>
        <v>22</v>
      </c>
      <c r="T496" s="15">
        <f t="shared" si="23"/>
        <v>0</v>
      </c>
      <c r="U496" s="16"/>
    </row>
    <row r="497" spans="1:21" ht="81" x14ac:dyDescent="0.15">
      <c r="A497" s="19">
        <v>1119</v>
      </c>
      <c r="B497" s="64">
        <v>12</v>
      </c>
      <c r="C497" s="22" t="s">
        <v>505</v>
      </c>
      <c r="D497" s="22"/>
      <c r="E497" s="8" t="s">
        <v>205</v>
      </c>
      <c r="F497" s="72"/>
      <c r="G497" s="72"/>
      <c r="H497" s="72"/>
      <c r="I497" s="72"/>
      <c r="J497" s="72"/>
      <c r="K497" s="72"/>
      <c r="L497" s="72"/>
      <c r="M497" s="72"/>
      <c r="N497" s="72"/>
      <c r="O497" s="72"/>
      <c r="P497" s="58">
        <f t="shared" si="24"/>
        <v>0</v>
      </c>
      <c r="Q497" s="18">
        <f>VLOOKUP(A497,'[1]לאחר הנחת 35%- כ.כ מלא'!$B$2:$L$5068,8,0)</f>
        <v>286</v>
      </c>
      <c r="R497" s="7">
        <v>0</v>
      </c>
      <c r="S497" s="15">
        <f t="shared" si="25"/>
        <v>286</v>
      </c>
      <c r="T497" s="15">
        <f t="shared" si="23"/>
        <v>0</v>
      </c>
      <c r="U497" s="16"/>
    </row>
    <row r="498" spans="1:21" ht="81" x14ac:dyDescent="0.15">
      <c r="A498" s="19">
        <v>1120</v>
      </c>
      <c r="B498" s="64">
        <v>12</v>
      </c>
      <c r="C498" s="22" t="s">
        <v>506</v>
      </c>
      <c r="D498" s="22"/>
      <c r="E498" s="8" t="s">
        <v>205</v>
      </c>
      <c r="F498" s="72"/>
      <c r="G498" s="72"/>
      <c r="H498" s="72"/>
      <c r="I498" s="72"/>
      <c r="J498" s="72"/>
      <c r="K498" s="72"/>
      <c r="L498" s="72"/>
      <c r="M498" s="72"/>
      <c r="N498" s="72"/>
      <c r="O498" s="72"/>
      <c r="P498" s="58">
        <f t="shared" si="24"/>
        <v>0</v>
      </c>
      <c r="Q498" s="18">
        <f>VLOOKUP(A498,'[1]לאחר הנחת 35%- כ.כ מלא'!$B$2:$L$5068,8,0)</f>
        <v>415.25</v>
      </c>
      <c r="R498" s="7">
        <v>0</v>
      </c>
      <c r="S498" s="15">
        <f t="shared" si="25"/>
        <v>415.25</v>
      </c>
      <c r="T498" s="15">
        <f t="shared" si="23"/>
        <v>0</v>
      </c>
      <c r="U498" s="16"/>
    </row>
    <row r="499" spans="1:21" ht="46.5" x14ac:dyDescent="0.15">
      <c r="A499" s="19">
        <v>1121</v>
      </c>
      <c r="B499" s="64">
        <v>12</v>
      </c>
      <c r="C499" s="22" t="s">
        <v>507</v>
      </c>
      <c r="D499" s="22"/>
      <c r="E499" s="8" t="s">
        <v>205</v>
      </c>
      <c r="F499" s="72"/>
      <c r="G499" s="72"/>
      <c r="H499" s="72"/>
      <c r="I499" s="72"/>
      <c r="J499" s="72"/>
      <c r="K499" s="72"/>
      <c r="L499" s="72"/>
      <c r="M499" s="72"/>
      <c r="N499" s="72"/>
      <c r="O499" s="72"/>
      <c r="P499" s="58">
        <f t="shared" si="24"/>
        <v>0</v>
      </c>
      <c r="Q499" s="18">
        <f>VLOOKUP(A499,'[1]לאחר הנחת 35%- כ.כ מלא'!$B$2:$L$5068,8,0)</f>
        <v>156.75</v>
      </c>
      <c r="R499" s="7">
        <v>0</v>
      </c>
      <c r="S499" s="15">
        <f t="shared" si="25"/>
        <v>156.75</v>
      </c>
      <c r="T499" s="15">
        <f t="shared" si="23"/>
        <v>0</v>
      </c>
      <c r="U499" s="16"/>
    </row>
    <row r="500" spans="1:21" ht="46.5" x14ac:dyDescent="0.15">
      <c r="A500" s="19">
        <v>1122</v>
      </c>
      <c r="B500" s="64">
        <v>12</v>
      </c>
      <c r="C500" s="22" t="s">
        <v>508</v>
      </c>
      <c r="D500" s="22"/>
      <c r="E500" s="8" t="s">
        <v>205</v>
      </c>
      <c r="F500" s="72"/>
      <c r="G500" s="72"/>
      <c r="H500" s="72"/>
      <c r="I500" s="72"/>
      <c r="J500" s="72"/>
      <c r="K500" s="72"/>
      <c r="L500" s="72"/>
      <c r="M500" s="72"/>
      <c r="N500" s="72"/>
      <c r="O500" s="72"/>
      <c r="P500" s="58">
        <f t="shared" si="24"/>
        <v>0</v>
      </c>
      <c r="Q500" s="18">
        <f>VLOOKUP(A500,'[1]לאחר הנחת 35%- כ.כ מלא'!$B$2:$L$5068,8,0)</f>
        <v>3391.85</v>
      </c>
      <c r="R500" s="7">
        <v>0</v>
      </c>
      <c r="S500" s="15">
        <f t="shared" si="25"/>
        <v>3391.85</v>
      </c>
      <c r="T500" s="15">
        <f t="shared" si="23"/>
        <v>0</v>
      </c>
      <c r="U500" s="16"/>
    </row>
    <row r="501" spans="1:21" ht="58.5" x14ac:dyDescent="0.15">
      <c r="A501" s="19">
        <v>1123</v>
      </c>
      <c r="B501" s="64">
        <v>12</v>
      </c>
      <c r="C501" s="22" t="s">
        <v>509</v>
      </c>
      <c r="D501" s="22"/>
      <c r="E501" s="20" t="s">
        <v>205</v>
      </c>
      <c r="F501" s="73"/>
      <c r="G501" s="73"/>
      <c r="H501" s="73"/>
      <c r="I501" s="73"/>
      <c r="J501" s="73"/>
      <c r="K501" s="73"/>
      <c r="L501" s="73"/>
      <c r="M501" s="73"/>
      <c r="N501" s="73"/>
      <c r="O501" s="73"/>
      <c r="P501" s="58">
        <f t="shared" si="24"/>
        <v>0</v>
      </c>
      <c r="Q501" s="18">
        <f>VLOOKUP(A501,'[1]לאחר הנחת 35%- כ.כ מלא'!$B$2:$L$5068,8,0)</f>
        <v>750.19999999999993</v>
      </c>
      <c r="R501" s="7">
        <v>0</v>
      </c>
      <c r="S501" s="15">
        <f t="shared" si="25"/>
        <v>750.19999999999993</v>
      </c>
      <c r="T501" s="15">
        <f t="shared" si="23"/>
        <v>0</v>
      </c>
      <c r="U501" s="16"/>
    </row>
    <row r="502" spans="1:21" ht="24" x14ac:dyDescent="0.15">
      <c r="A502" s="19">
        <v>1124</v>
      </c>
      <c r="B502" s="64">
        <v>12</v>
      </c>
      <c r="C502" s="22" t="s">
        <v>510</v>
      </c>
      <c r="D502" s="22"/>
      <c r="E502" s="20" t="s">
        <v>205</v>
      </c>
      <c r="F502" s="73"/>
      <c r="G502" s="73"/>
      <c r="H502" s="73"/>
      <c r="I502" s="73"/>
      <c r="J502" s="73"/>
      <c r="K502" s="73"/>
      <c r="L502" s="73"/>
      <c r="M502" s="73"/>
      <c r="N502" s="73"/>
      <c r="O502" s="73"/>
      <c r="P502" s="58">
        <f t="shared" si="24"/>
        <v>0</v>
      </c>
      <c r="Q502" s="18">
        <f>VLOOKUP(A502,'[1]לאחר הנחת 35%- כ.כ מלא'!$B$2:$L$5068,8,0)</f>
        <v>165</v>
      </c>
      <c r="R502" s="7">
        <v>0</v>
      </c>
      <c r="S502" s="15">
        <f t="shared" si="25"/>
        <v>165</v>
      </c>
      <c r="T502" s="15">
        <f t="shared" si="23"/>
        <v>0</v>
      </c>
      <c r="U502" s="16"/>
    </row>
    <row r="503" spans="1:21" ht="58.5" x14ac:dyDescent="0.15">
      <c r="A503" s="19">
        <v>1125</v>
      </c>
      <c r="B503" s="64">
        <v>12</v>
      </c>
      <c r="C503" s="22" t="s">
        <v>511</v>
      </c>
      <c r="D503" s="22"/>
      <c r="E503" s="20" t="s">
        <v>3</v>
      </c>
      <c r="F503" s="73">
        <v>6</v>
      </c>
      <c r="G503" s="73"/>
      <c r="H503" s="73"/>
      <c r="I503" s="73"/>
      <c r="J503" s="73"/>
      <c r="K503" s="73"/>
      <c r="L503" s="73"/>
      <c r="M503" s="73"/>
      <c r="N503" s="73"/>
      <c r="O503" s="73"/>
      <c r="P503" s="58">
        <f t="shared" si="24"/>
        <v>6</v>
      </c>
      <c r="Q503" s="18">
        <f>VLOOKUP(A503,'[1]לאחר הנחת 35%- כ.כ מלא'!$B$2:$L$5068,8,0)</f>
        <v>150.97499999999999</v>
      </c>
      <c r="R503" s="7">
        <v>2.75</v>
      </c>
      <c r="S503" s="15">
        <f t="shared" ref="S503:S513" si="26">+R503+Q503</f>
        <v>153.72499999999999</v>
      </c>
      <c r="T503" s="15">
        <f t="shared" si="23"/>
        <v>922.34999999999991</v>
      </c>
      <c r="U503" s="16"/>
    </row>
    <row r="504" spans="1:21" x14ac:dyDescent="0.15">
      <c r="A504" s="19">
        <v>1126</v>
      </c>
      <c r="B504" s="64">
        <v>12</v>
      </c>
      <c r="C504" s="22" t="s">
        <v>512</v>
      </c>
      <c r="D504" s="22"/>
      <c r="E504" s="20" t="s">
        <v>205</v>
      </c>
      <c r="F504" s="73"/>
      <c r="G504" s="73"/>
      <c r="H504" s="73"/>
      <c r="I504" s="73"/>
      <c r="J504" s="73"/>
      <c r="K504" s="73"/>
      <c r="L504" s="73"/>
      <c r="M504" s="73"/>
      <c r="N504" s="73"/>
      <c r="O504" s="73"/>
      <c r="P504" s="58">
        <f t="shared" si="24"/>
        <v>0</v>
      </c>
      <c r="Q504" s="18">
        <f>VLOOKUP(A504,'[1]לאחר הנחת 35%- כ.כ מלא'!$B$2:$L$5068,8,0)</f>
        <v>41.25</v>
      </c>
      <c r="R504" s="7">
        <v>0</v>
      </c>
      <c r="S504" s="15">
        <f t="shared" si="26"/>
        <v>41.25</v>
      </c>
      <c r="T504" s="15">
        <f t="shared" si="23"/>
        <v>0</v>
      </c>
      <c r="U504" s="16"/>
    </row>
    <row r="505" spans="1:21" x14ac:dyDescent="0.15">
      <c r="A505" s="19">
        <v>1127</v>
      </c>
      <c r="B505" s="64">
        <v>12</v>
      </c>
      <c r="C505" s="22" t="s">
        <v>513</v>
      </c>
      <c r="D505" s="22"/>
      <c r="E505" s="20" t="s">
        <v>205</v>
      </c>
      <c r="F505" s="73"/>
      <c r="G505" s="73"/>
      <c r="H505" s="73"/>
      <c r="I505" s="73"/>
      <c r="J505" s="73"/>
      <c r="K505" s="73"/>
      <c r="L505" s="73"/>
      <c r="M505" s="73"/>
      <c r="N505" s="73"/>
      <c r="O505" s="73"/>
      <c r="P505" s="58">
        <f t="shared" si="24"/>
        <v>0</v>
      </c>
      <c r="Q505" s="18">
        <f>VLOOKUP(A505,'[1]לאחר הנחת 35%- כ.כ מלא'!$B$2:$L$5068,8,0)</f>
        <v>4.4000000000000004</v>
      </c>
      <c r="R505" s="7">
        <v>0</v>
      </c>
      <c r="S505" s="15">
        <f t="shared" si="26"/>
        <v>4.4000000000000004</v>
      </c>
      <c r="T505" s="15">
        <f t="shared" si="23"/>
        <v>0</v>
      </c>
      <c r="U505" s="16"/>
    </row>
    <row r="506" spans="1:21" ht="69.75" x14ac:dyDescent="0.15">
      <c r="A506" s="19">
        <v>1128</v>
      </c>
      <c r="B506" s="64">
        <v>12</v>
      </c>
      <c r="C506" s="22" t="s">
        <v>514</v>
      </c>
      <c r="D506" s="22"/>
      <c r="E506" s="20" t="s">
        <v>205</v>
      </c>
      <c r="F506" s="73"/>
      <c r="G506" s="73"/>
      <c r="H506" s="73"/>
      <c r="I506" s="73"/>
      <c r="J506" s="73"/>
      <c r="K506" s="73"/>
      <c r="L506" s="73"/>
      <c r="M506" s="73"/>
      <c r="N506" s="73"/>
      <c r="O506" s="73"/>
      <c r="P506" s="58">
        <f t="shared" si="24"/>
        <v>0</v>
      </c>
      <c r="Q506" s="18">
        <f>VLOOKUP(A506,'[1]לאחר הנחת 35%- כ.כ מלא'!$B$2:$L$5068,8,0)</f>
        <v>839.3</v>
      </c>
      <c r="R506" s="7">
        <v>0</v>
      </c>
      <c r="S506" s="15">
        <f t="shared" si="26"/>
        <v>839.3</v>
      </c>
      <c r="T506" s="15">
        <f t="shared" si="23"/>
        <v>0</v>
      </c>
      <c r="U506" s="16"/>
    </row>
    <row r="507" spans="1:21" x14ac:dyDescent="0.15">
      <c r="A507" s="109">
        <v>1990</v>
      </c>
      <c r="B507" s="110">
        <v>13</v>
      </c>
      <c r="C507" s="111" t="s">
        <v>683</v>
      </c>
      <c r="D507" s="111"/>
      <c r="E507" s="73"/>
      <c r="F507" s="73"/>
      <c r="G507" s="73"/>
      <c r="H507" s="73"/>
      <c r="I507" s="73"/>
      <c r="J507" s="73"/>
      <c r="K507" s="73"/>
      <c r="L507" s="73"/>
      <c r="M507" s="73"/>
      <c r="N507" s="73"/>
      <c r="O507" s="73"/>
      <c r="P507" s="58">
        <f t="shared" si="24"/>
        <v>0</v>
      </c>
      <c r="Q507" s="112"/>
      <c r="R507" s="16"/>
      <c r="S507" s="15">
        <f t="shared" si="26"/>
        <v>0</v>
      </c>
      <c r="T507" s="15">
        <f t="shared" si="23"/>
        <v>0</v>
      </c>
      <c r="U507" s="16"/>
    </row>
    <row r="508" spans="1:21" x14ac:dyDescent="0.15">
      <c r="A508" s="109">
        <v>1991</v>
      </c>
      <c r="B508" s="110">
        <v>13</v>
      </c>
      <c r="C508" s="111" t="s">
        <v>683</v>
      </c>
      <c r="D508" s="111"/>
      <c r="E508" s="73"/>
      <c r="F508" s="73"/>
      <c r="G508" s="73"/>
      <c r="H508" s="73"/>
      <c r="I508" s="73"/>
      <c r="J508" s="73"/>
      <c r="K508" s="73"/>
      <c r="L508" s="73"/>
      <c r="M508" s="73"/>
      <c r="N508" s="73"/>
      <c r="O508" s="73"/>
      <c r="P508" s="58">
        <f t="shared" si="24"/>
        <v>0</v>
      </c>
      <c r="Q508" s="112"/>
      <c r="R508" s="16"/>
      <c r="S508" s="15">
        <f t="shared" si="26"/>
        <v>0</v>
      </c>
      <c r="T508" s="15">
        <f t="shared" si="23"/>
        <v>0</v>
      </c>
      <c r="U508" s="16"/>
    </row>
    <row r="509" spans="1:21" x14ac:dyDescent="0.15">
      <c r="A509" s="109">
        <v>1992</v>
      </c>
      <c r="B509" s="110">
        <v>13</v>
      </c>
      <c r="C509" s="111" t="s">
        <v>683</v>
      </c>
      <c r="D509" s="111"/>
      <c r="E509" s="73"/>
      <c r="F509" s="73"/>
      <c r="G509" s="73"/>
      <c r="H509" s="73"/>
      <c r="I509" s="73"/>
      <c r="J509" s="73"/>
      <c r="K509" s="73"/>
      <c r="L509" s="73"/>
      <c r="M509" s="73"/>
      <c r="N509" s="73"/>
      <c r="O509" s="73"/>
      <c r="P509" s="58">
        <f t="shared" si="24"/>
        <v>0</v>
      </c>
      <c r="Q509" s="112"/>
      <c r="R509" s="16"/>
      <c r="S509" s="15">
        <f t="shared" si="26"/>
        <v>0</v>
      </c>
      <c r="T509" s="15">
        <f t="shared" si="23"/>
        <v>0</v>
      </c>
      <c r="U509" s="16"/>
    </row>
    <row r="510" spans="1:21" x14ac:dyDescent="0.15">
      <c r="A510" s="109">
        <v>2000</v>
      </c>
      <c r="B510" s="110">
        <v>13</v>
      </c>
      <c r="C510" s="111" t="s">
        <v>684</v>
      </c>
      <c r="D510" s="111"/>
      <c r="E510" s="73" t="s">
        <v>685</v>
      </c>
      <c r="F510" s="73">
        <v>20</v>
      </c>
      <c r="G510" s="73"/>
      <c r="H510" s="73"/>
      <c r="I510" s="73"/>
      <c r="J510" s="73"/>
      <c r="K510" s="73"/>
      <c r="L510" s="73"/>
      <c r="M510" s="73"/>
      <c r="N510" s="73"/>
      <c r="O510" s="73"/>
      <c r="P510" s="58">
        <f t="shared" si="24"/>
        <v>20</v>
      </c>
      <c r="Q510" s="18">
        <v>0</v>
      </c>
      <c r="R510" s="7">
        <v>110</v>
      </c>
      <c r="S510" s="15">
        <f t="shared" si="26"/>
        <v>110</v>
      </c>
      <c r="T510" s="15">
        <f t="shared" si="23"/>
        <v>2200</v>
      </c>
      <c r="U510" s="16"/>
    </row>
    <row r="511" spans="1:21" x14ac:dyDescent="0.15">
      <c r="A511" s="19">
        <v>2001</v>
      </c>
      <c r="B511" s="64">
        <v>13</v>
      </c>
      <c r="C511" s="22" t="s">
        <v>686</v>
      </c>
      <c r="D511" s="22"/>
      <c r="E511" s="20" t="s">
        <v>17</v>
      </c>
      <c r="F511" s="73"/>
      <c r="G511" s="73"/>
      <c r="H511" s="73"/>
      <c r="I511" s="73"/>
      <c r="J511" s="73"/>
      <c r="K511" s="73"/>
      <c r="L511" s="73"/>
      <c r="M511" s="73"/>
      <c r="N511" s="73"/>
      <c r="O511" s="73"/>
      <c r="P511" s="58">
        <f t="shared" si="24"/>
        <v>0</v>
      </c>
      <c r="Q511" s="18">
        <v>0</v>
      </c>
      <c r="R511" s="7">
        <v>1000</v>
      </c>
      <c r="S511" s="15">
        <f t="shared" si="26"/>
        <v>1000</v>
      </c>
      <c r="T511" s="15">
        <f t="shared" si="23"/>
        <v>0</v>
      </c>
      <c r="U511" s="16"/>
    </row>
    <row r="512" spans="1:21" x14ac:dyDescent="0.15">
      <c r="A512" s="19">
        <v>2002</v>
      </c>
      <c r="B512" s="64">
        <v>13</v>
      </c>
      <c r="C512" s="22" t="s">
        <v>687</v>
      </c>
      <c r="D512" s="22"/>
      <c r="E512" s="20" t="s">
        <v>17</v>
      </c>
      <c r="F512" s="73"/>
      <c r="G512" s="73"/>
      <c r="H512" s="73"/>
      <c r="I512" s="73"/>
      <c r="J512" s="73"/>
      <c r="K512" s="73"/>
      <c r="L512" s="73"/>
      <c r="M512" s="73"/>
      <c r="N512" s="73"/>
      <c r="O512" s="73"/>
      <c r="P512" s="58">
        <f t="shared" si="24"/>
        <v>0</v>
      </c>
      <c r="Q512" s="18">
        <v>0</v>
      </c>
      <c r="R512" s="7">
        <f>SUMPRODUCT($R$3:$R$510,$P$3:$P$510)*0.3</f>
        <v>12001.5825</v>
      </c>
      <c r="S512" s="15">
        <f t="shared" si="26"/>
        <v>12001.5825</v>
      </c>
      <c r="T512" s="15">
        <f t="shared" si="23"/>
        <v>0</v>
      </c>
      <c r="U512" s="16"/>
    </row>
    <row r="513" spans="1:21" x14ac:dyDescent="0.15">
      <c r="A513" s="19">
        <v>2003</v>
      </c>
      <c r="B513" s="64">
        <v>13</v>
      </c>
      <c r="C513" s="22" t="s">
        <v>688</v>
      </c>
      <c r="D513" s="22"/>
      <c r="E513" s="20" t="s">
        <v>17</v>
      </c>
      <c r="F513" s="73"/>
      <c r="G513" s="73"/>
      <c r="H513" s="73"/>
      <c r="I513" s="73"/>
      <c r="J513" s="73"/>
      <c r="K513" s="73"/>
      <c r="L513" s="73"/>
      <c r="M513" s="73"/>
      <c r="N513" s="73"/>
      <c r="O513" s="73"/>
      <c r="P513" s="58">
        <f t="shared" si="24"/>
        <v>0</v>
      </c>
      <c r="Q513" s="18">
        <v>0</v>
      </c>
      <c r="R513" s="7">
        <f>SUMPRODUCT($R$3:$R$510,$P$3:$P$510)*0.5</f>
        <v>20002.637500000001</v>
      </c>
      <c r="S513" s="15">
        <f t="shared" si="26"/>
        <v>20002.637500000001</v>
      </c>
      <c r="T513" s="15">
        <f t="shared" si="23"/>
        <v>0</v>
      </c>
      <c r="U513" s="16"/>
    </row>
    <row r="514" spans="1:21" ht="15" customHeight="1" x14ac:dyDescent="0.15">
      <c r="A514" s="157" t="s">
        <v>689</v>
      </c>
      <c r="B514" s="158"/>
      <c r="C514" s="158"/>
      <c r="D514" s="88"/>
      <c r="E514" s="89"/>
      <c r="F514" s="60">
        <f>SUMPRODUCT(F3:F513,$S$3:$S$513)</f>
        <v>80741.847883000009</v>
      </c>
      <c r="G514" s="60">
        <f t="shared" ref="G514:O514" si="27">SUMPRODUCT(G3:G513,$S$3:$S$513)</f>
        <v>0</v>
      </c>
      <c r="H514" s="60">
        <f t="shared" si="27"/>
        <v>0</v>
      </c>
      <c r="I514" s="60">
        <f t="shared" si="27"/>
        <v>0</v>
      </c>
      <c r="J514" s="60">
        <f t="shared" si="27"/>
        <v>0</v>
      </c>
      <c r="K514" s="60">
        <f t="shared" si="27"/>
        <v>0</v>
      </c>
      <c r="L514" s="60">
        <f t="shared" si="27"/>
        <v>0</v>
      </c>
      <c r="M514" s="60">
        <f t="shared" si="27"/>
        <v>0</v>
      </c>
      <c r="N514" s="60">
        <f t="shared" si="27"/>
        <v>0</v>
      </c>
      <c r="O514" s="60">
        <f t="shared" si="27"/>
        <v>0</v>
      </c>
      <c r="P514" s="61">
        <f>SUBTOTAL(9,F514:O514)</f>
        <v>80741.847883000009</v>
      </c>
    </row>
    <row r="515" spans="1:21" ht="14.25" customHeight="1" x14ac:dyDescent="0.15">
      <c r="A515" s="157" t="s">
        <v>690</v>
      </c>
      <c r="B515" s="158"/>
      <c r="C515" s="159"/>
      <c r="D515" s="154"/>
      <c r="E515" s="90">
        <f>MAAM-1</f>
        <v>0.16999999999999993</v>
      </c>
      <c r="F515" s="62">
        <f t="shared" ref="F515:O515" si="28">F514*(MAAM-1)</f>
        <v>13726.114140109996</v>
      </c>
      <c r="G515" s="62">
        <f t="shared" si="28"/>
        <v>0</v>
      </c>
      <c r="H515" s="62">
        <f t="shared" si="28"/>
        <v>0</v>
      </c>
      <c r="I515" s="62">
        <f t="shared" si="28"/>
        <v>0</v>
      </c>
      <c r="J515" s="62">
        <f t="shared" si="28"/>
        <v>0</v>
      </c>
      <c r="K515" s="62">
        <f t="shared" si="28"/>
        <v>0</v>
      </c>
      <c r="L515" s="62">
        <f t="shared" si="28"/>
        <v>0</v>
      </c>
      <c r="M515" s="62">
        <f t="shared" si="28"/>
        <v>0</v>
      </c>
      <c r="N515" s="62">
        <f t="shared" si="28"/>
        <v>0</v>
      </c>
      <c r="O515" s="62">
        <f t="shared" si="28"/>
        <v>0</v>
      </c>
      <c r="P515" s="62">
        <f>SUBTOTAL(9,F515:O515)</f>
        <v>13726.114140109996</v>
      </c>
    </row>
    <row r="516" spans="1:21" ht="14.25" customHeight="1" x14ac:dyDescent="0.15">
      <c r="A516" s="157" t="s">
        <v>691</v>
      </c>
      <c r="B516" s="158"/>
      <c r="C516" s="158"/>
      <c r="D516" s="88"/>
      <c r="E516" s="89"/>
      <c r="F516" s="62">
        <f>F515+F514</f>
        <v>94467.962023110013</v>
      </c>
      <c r="G516" s="62">
        <f t="shared" ref="G516:O516" si="29">G515+G514</f>
        <v>0</v>
      </c>
      <c r="H516" s="62">
        <f t="shared" si="29"/>
        <v>0</v>
      </c>
      <c r="I516" s="62">
        <f t="shared" si="29"/>
        <v>0</v>
      </c>
      <c r="J516" s="62">
        <f t="shared" si="29"/>
        <v>0</v>
      </c>
      <c r="K516" s="62">
        <f t="shared" si="29"/>
        <v>0</v>
      </c>
      <c r="L516" s="62">
        <f t="shared" si="29"/>
        <v>0</v>
      </c>
      <c r="M516" s="62">
        <f t="shared" si="29"/>
        <v>0</v>
      </c>
      <c r="N516" s="62">
        <f t="shared" si="29"/>
        <v>0</v>
      </c>
      <c r="O516" s="62">
        <f t="shared" si="29"/>
        <v>0</v>
      </c>
      <c r="P516" s="61">
        <f>SUBTOTAL(9,F516:O516)</f>
        <v>94467.962023110013</v>
      </c>
    </row>
    <row r="517" spans="1:21" ht="14.25" customHeight="1" x14ac:dyDescent="0.15">
      <c r="A517" s="157" t="s">
        <v>692</v>
      </c>
      <c r="B517" s="158"/>
      <c r="C517" s="158"/>
      <c r="D517" s="88"/>
      <c r="E517" s="108">
        <v>0.2</v>
      </c>
      <c r="F517" s="62"/>
      <c r="G517" s="62"/>
      <c r="H517" s="62"/>
      <c r="I517" s="62"/>
      <c r="J517" s="62"/>
      <c r="K517" s="62"/>
      <c r="L517" s="62"/>
      <c r="M517" s="62"/>
      <c r="N517" s="62"/>
      <c r="O517" s="62"/>
      <c r="P517" s="61">
        <f>P516+E517*P516</f>
        <v>113361.55442773202</v>
      </c>
    </row>
    <row r="1002" spans="1:4" ht="13.5" thickBot="1" x14ac:dyDescent="0.2">
      <c r="C1002" s="65"/>
      <c r="D1002" s="23"/>
    </row>
    <row r="1003" spans="1:4" ht="24" x14ac:dyDescent="0.15">
      <c r="A1003" s="76" t="s">
        <v>693</v>
      </c>
      <c r="B1003" s="77">
        <v>150</v>
      </c>
      <c r="C1003" s="78"/>
      <c r="D1003" s="23"/>
    </row>
    <row r="1004" spans="1:4" ht="35.25" x14ac:dyDescent="0.15">
      <c r="A1004" s="79" t="s">
        <v>694</v>
      </c>
      <c r="B1004" s="80">
        <v>230</v>
      </c>
      <c r="C1004" s="78"/>
      <c r="D1004" s="23"/>
    </row>
    <row r="1005" spans="1:4" ht="35.25" x14ac:dyDescent="0.15">
      <c r="A1005" s="79" t="s">
        <v>695</v>
      </c>
      <c r="B1005" s="80">
        <v>500</v>
      </c>
      <c r="C1005" s="78"/>
      <c r="D1005" s="23"/>
    </row>
    <row r="1006" spans="1:4" ht="13.5" thickBot="1" x14ac:dyDescent="0.2">
      <c r="A1006" s="81">
        <v>0</v>
      </c>
      <c r="B1006" s="82">
        <v>0</v>
      </c>
      <c r="C1006" s="78"/>
      <c r="D1006" s="23"/>
    </row>
    <row r="1007" spans="1:4" ht="13.5" thickBot="1" x14ac:dyDescent="0.2">
      <c r="C1007" s="65"/>
      <c r="D1007" s="23"/>
    </row>
    <row r="1008" spans="1:4" x14ac:dyDescent="0.15">
      <c r="A1008" s="76" t="s">
        <v>696</v>
      </c>
      <c r="B1008" s="77">
        <v>1800</v>
      </c>
      <c r="C1008" s="78"/>
      <c r="D1008" s="23"/>
    </row>
    <row r="1009" spans="1:4" ht="24" x14ac:dyDescent="0.15">
      <c r="A1009" s="79" t="s">
        <v>697</v>
      </c>
      <c r="B1009" s="80">
        <v>900</v>
      </c>
      <c r="C1009" s="78"/>
      <c r="D1009" s="23"/>
    </row>
    <row r="1010" spans="1:4" ht="35.25" x14ac:dyDescent="0.15">
      <c r="A1010" s="79" t="s">
        <v>698</v>
      </c>
      <c r="B1010" s="80">
        <v>600</v>
      </c>
      <c r="C1010" s="78"/>
      <c r="D1010" s="23"/>
    </row>
    <row r="1011" spans="1:4" ht="35.25" x14ac:dyDescent="0.15">
      <c r="A1011" s="79" t="s">
        <v>699</v>
      </c>
      <c r="B1011" s="80">
        <v>400</v>
      </c>
      <c r="C1011" s="78"/>
      <c r="D1011" s="23"/>
    </row>
    <row r="1012" spans="1:4" ht="13.5" thickBot="1" x14ac:dyDescent="0.2">
      <c r="A1012" s="81">
        <v>0</v>
      </c>
      <c r="B1012" s="82">
        <v>0</v>
      </c>
      <c r="C1012" s="78"/>
      <c r="D1012" s="23"/>
    </row>
    <row r="1013" spans="1:4" ht="13.5" thickBot="1" x14ac:dyDescent="0.2">
      <c r="C1013" s="65"/>
      <c r="D1013" s="23"/>
    </row>
    <row r="1014" spans="1:4" x14ac:dyDescent="0.15">
      <c r="A1014" s="76" t="s">
        <v>700</v>
      </c>
      <c r="B1014" s="77">
        <v>55</v>
      </c>
      <c r="C1014" s="78"/>
      <c r="D1014" s="23"/>
    </row>
    <row r="1015" spans="1:4" x14ac:dyDescent="0.15">
      <c r="A1015" s="79" t="s">
        <v>701</v>
      </c>
      <c r="B1015" s="80">
        <v>45</v>
      </c>
      <c r="C1015" s="78"/>
      <c r="D1015" s="23"/>
    </row>
    <row r="1016" spans="1:4" ht="13.5" thickBot="1" x14ac:dyDescent="0.2">
      <c r="A1016" s="81">
        <v>0</v>
      </c>
      <c r="B1016" s="82">
        <v>0</v>
      </c>
      <c r="C1016" s="78"/>
      <c r="D1016" s="23"/>
    </row>
    <row r="1017" spans="1:4" ht="13.5" thickBot="1" x14ac:dyDescent="0.2">
      <c r="C1017" s="65"/>
      <c r="D1017" s="23"/>
    </row>
    <row r="1018" spans="1:4" ht="24" x14ac:dyDescent="0.15">
      <c r="A1018" s="76" t="s">
        <v>702</v>
      </c>
      <c r="B1018" s="83" t="s">
        <v>703</v>
      </c>
      <c r="C1018" s="83" t="s">
        <v>704</v>
      </c>
      <c r="D1018" s="84" t="s">
        <v>705</v>
      </c>
    </row>
    <row r="1019" spans="1:4" x14ac:dyDescent="0.15">
      <c r="A1019" s="79" t="s">
        <v>706</v>
      </c>
      <c r="B1019" s="78">
        <v>35</v>
      </c>
      <c r="C1019" s="78">
        <v>35</v>
      </c>
      <c r="D1019" s="85">
        <v>40</v>
      </c>
    </row>
    <row r="1020" spans="1:4" x14ac:dyDescent="0.15">
      <c r="A1020" s="79" t="s">
        <v>670</v>
      </c>
      <c r="B1020" s="78">
        <v>30</v>
      </c>
      <c r="C1020" s="78">
        <v>30</v>
      </c>
      <c r="D1020" s="85">
        <v>35</v>
      </c>
    </row>
    <row r="1021" spans="1:4" ht="13.5" thickBot="1" x14ac:dyDescent="0.2">
      <c r="A1021" s="81">
        <v>0</v>
      </c>
      <c r="B1021" s="86">
        <v>0</v>
      </c>
      <c r="C1021" s="86">
        <v>0</v>
      </c>
      <c r="D1021" s="87">
        <v>0</v>
      </c>
    </row>
    <row r="1022" spans="1:4" ht="13.5" thickBot="1" x14ac:dyDescent="0.2">
      <c r="C1022" s="65"/>
      <c r="D1022" s="23"/>
    </row>
    <row r="1023" spans="1:4" ht="24" x14ac:dyDescent="0.15">
      <c r="A1023" s="76" t="s">
        <v>707</v>
      </c>
      <c r="B1023" s="77">
        <v>0</v>
      </c>
      <c r="C1023" s="65"/>
      <c r="D1023" s="23"/>
    </row>
    <row r="1024" spans="1:4" x14ac:dyDescent="0.15">
      <c r="A1024" s="79" t="s">
        <v>671</v>
      </c>
      <c r="B1024" s="80">
        <v>150</v>
      </c>
      <c r="C1024" s="65"/>
      <c r="D1024" s="23"/>
    </row>
    <row r="1025" spans="1:4" ht="13.5" thickBot="1" x14ac:dyDescent="0.2">
      <c r="A1025" s="81">
        <v>0</v>
      </c>
      <c r="B1025" s="82">
        <v>0</v>
      </c>
      <c r="C1025" s="65"/>
      <c r="D1025" s="23"/>
    </row>
    <row r="1026" spans="1:4" ht="13.5" thickBot="1" x14ac:dyDescent="0.2">
      <c r="C1026" s="65"/>
      <c r="D1026" s="23"/>
    </row>
    <row r="1027" spans="1:4" ht="46.5" x14ac:dyDescent="0.15">
      <c r="A1027" s="76" t="s">
        <v>708</v>
      </c>
      <c r="B1027" s="77"/>
      <c r="C1027" s="65"/>
      <c r="D1027" s="23"/>
    </row>
    <row r="1028" spans="1:4" x14ac:dyDescent="0.15">
      <c r="A1028" s="79" t="s">
        <v>709</v>
      </c>
      <c r="B1028" s="80">
        <v>50</v>
      </c>
      <c r="C1028" s="65"/>
      <c r="D1028" s="23"/>
    </row>
    <row r="1029" spans="1:4" ht="24" x14ac:dyDescent="0.15">
      <c r="A1029" s="79" t="s">
        <v>710</v>
      </c>
      <c r="B1029" s="80">
        <v>150</v>
      </c>
      <c r="C1029" s="65"/>
      <c r="D1029" s="23"/>
    </row>
    <row r="1030" spans="1:4" ht="24" x14ac:dyDescent="0.15">
      <c r="A1030" s="79" t="s">
        <v>711</v>
      </c>
      <c r="B1030" s="80">
        <v>250</v>
      </c>
      <c r="C1030" s="65"/>
      <c r="D1030" s="23"/>
    </row>
    <row r="1031" spans="1:4" ht="13.5" thickBot="1" x14ac:dyDescent="0.2">
      <c r="A1031" s="81">
        <v>0</v>
      </c>
      <c r="B1031" s="82">
        <v>0</v>
      </c>
      <c r="C1031" s="65"/>
      <c r="D1031" s="23"/>
    </row>
    <row r="1032" spans="1:4" ht="13.5" thickBot="1" x14ac:dyDescent="0.2"/>
    <row r="1033" spans="1:4" x14ac:dyDescent="0.15">
      <c r="A1033" s="76"/>
      <c r="B1033" s="77" t="s">
        <v>712</v>
      </c>
    </row>
    <row r="1034" spans="1:4" ht="24" x14ac:dyDescent="0.15">
      <c r="A1034" s="79" t="s">
        <v>713</v>
      </c>
      <c r="B1034" s="80">
        <v>1200</v>
      </c>
    </row>
    <row r="1035" spans="1:4" ht="24" x14ac:dyDescent="0.15">
      <c r="A1035" s="79" t="s">
        <v>714</v>
      </c>
      <c r="B1035" s="80">
        <v>750</v>
      </c>
    </row>
    <row r="1036" spans="1:4" ht="13.5" thickBot="1" x14ac:dyDescent="0.2">
      <c r="A1036" s="81">
        <v>0</v>
      </c>
      <c r="B1036" s="82">
        <v>0</v>
      </c>
    </row>
  </sheetData>
  <sheetProtection sheet="1" objects="1" scenarios="1" formatCells="0" formatColumns="0" formatRows="0" autoFilter="0"/>
  <autoFilter ref="A2:U517" xr:uid="{00000000-0009-0000-0000-000002000000}"/>
  <mergeCells count="4">
    <mergeCell ref="A515:C515"/>
    <mergeCell ref="A514:C514"/>
    <mergeCell ref="A516:C516"/>
    <mergeCell ref="A517:C517"/>
  </mergeCells>
  <conditionalFormatting sqref="D145">
    <cfRule type="expression" dxfId="5" priority="13">
      <formula>P145&gt;0</formula>
    </cfRule>
  </conditionalFormatting>
  <conditionalFormatting sqref="D136">
    <cfRule type="expression" dxfId="4" priority="9">
      <formula>P136&gt;0</formula>
    </cfRule>
  </conditionalFormatting>
  <conditionalFormatting sqref="D298">
    <cfRule type="expression" dxfId="3" priority="8">
      <formula>Q298&gt;0</formula>
    </cfRule>
  </conditionalFormatting>
  <conditionalFormatting sqref="D99">
    <cfRule type="expression" dxfId="2" priority="3">
      <formula>$P$99&gt;0</formula>
    </cfRule>
  </conditionalFormatting>
  <conditionalFormatting sqref="D100">
    <cfRule type="expression" dxfId="1" priority="2">
      <formula>$P$100&gt;0</formula>
    </cfRule>
  </conditionalFormatting>
  <conditionalFormatting sqref="D226:D298">
    <cfRule type="expression" dxfId="0" priority="1">
      <formula>P226&gt;0</formula>
    </cfRule>
  </conditionalFormatting>
  <dataValidations count="7">
    <dataValidation type="list" allowBlank="1" showInputMessage="1" showErrorMessage="1" sqref="D269" xr:uid="{00000000-0002-0000-0200-000000000000}">
      <formula1>$A$1003:$A$1006</formula1>
    </dataValidation>
    <dataValidation type="list" allowBlank="1" showInputMessage="1" showErrorMessage="1" sqref="D226:D227" xr:uid="{00000000-0002-0000-0200-000001000000}">
      <formula1>$A$1008:$A$1012</formula1>
    </dataValidation>
    <dataValidation type="list" allowBlank="1" showInputMessage="1" showErrorMessage="1" sqref="D145" xr:uid="{00000000-0002-0000-0200-000002000000}">
      <formula1>$A$1014:$A$1016</formula1>
    </dataValidation>
    <dataValidation type="list" allowBlank="1" showInputMessage="1" showErrorMessage="1" sqref="D99:D100" xr:uid="{00000000-0002-0000-0200-000003000000}">
      <formula1>$A$1019:$A$1021</formula1>
    </dataValidation>
    <dataValidation type="list" allowBlank="1" showInputMessage="1" showErrorMessage="1" sqref="D136" xr:uid="{00000000-0002-0000-0200-000004000000}">
      <formula1>$A$1023:$A$1025</formula1>
    </dataValidation>
    <dataValidation type="list" allowBlank="1" showInputMessage="1" showErrorMessage="1" sqref="D298" xr:uid="{00000000-0002-0000-0200-000005000000}">
      <formula1>$A$1028:$A$1031</formula1>
    </dataValidation>
    <dataValidation type="list" allowBlank="1" showInputMessage="1" showErrorMessage="1" sqref="D343" xr:uid="{00000000-0002-0000-0200-000006000000}">
      <formula1>$A$1034:$A$1036</formula1>
    </dataValidation>
  </dataValidations>
  <pageMargins left="0.19685039370078741" right="0.23622047244094491" top="0.31496062992125984" bottom="0.3937007874015748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rightToLeft="1" workbookViewId="0">
      <selection activeCell="T7" sqref="T7"/>
    </sheetView>
  </sheetViews>
  <sheetFormatPr defaultRowHeight="13.5" x14ac:dyDescent="0.15"/>
  <cols>
    <col min="2" max="2" width="13.359375" bestFit="1" customWidth="1"/>
  </cols>
  <sheetData>
    <row r="1" spans="1:2" x14ac:dyDescent="0.15">
      <c r="A1" t="s">
        <v>715</v>
      </c>
      <c r="B1" s="32">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5:IE247"/>
  <sheetViews>
    <sheetView rightToLeft="1" tabSelected="1" topLeftCell="C60" zoomScale="130" zoomScaleNormal="80" zoomScaleSheetLayoutView="130" workbookViewId="0">
      <selection activeCell="I11" sqref="I11"/>
    </sheetView>
  </sheetViews>
  <sheetFormatPr defaultRowHeight="13.5" x14ac:dyDescent="0.15"/>
  <cols>
    <col min="1" max="1" width="9.19140625" bestFit="1" customWidth="1"/>
    <col min="2" max="2" width="55.41015625" customWidth="1"/>
    <col min="3" max="3" width="14.7109375" bestFit="1" customWidth="1"/>
    <col min="4" max="4" width="12.13671875" hidden="1" customWidth="1"/>
    <col min="5" max="5" width="12.2578125" hidden="1" customWidth="1"/>
    <col min="6" max="6" width="12.2578125" customWidth="1"/>
    <col min="7" max="9" width="12.13671875" customWidth="1"/>
  </cols>
  <sheetData>
    <row r="5" spans="1:9" x14ac:dyDescent="0.15">
      <c r="B5" t="s">
        <v>716</v>
      </c>
    </row>
    <row r="6" spans="1:9" x14ac:dyDescent="0.15">
      <c r="B6" t="s">
        <v>717</v>
      </c>
    </row>
    <row r="8" spans="1:9" x14ac:dyDescent="0.15">
      <c r="I8" s="117">
        <v>44410</v>
      </c>
    </row>
    <row r="9" spans="1:9" ht="18" x14ac:dyDescent="0.15">
      <c r="B9" s="151" t="s">
        <v>718</v>
      </c>
      <c r="G9" s="117"/>
      <c r="H9" s="117"/>
      <c r="I9" s="117"/>
    </row>
    <row r="10" spans="1:9" ht="14.25" x14ac:dyDescent="0.15">
      <c r="B10" s="152"/>
    </row>
    <row r="11" spans="1:9" ht="29.25" x14ac:dyDescent="0.15">
      <c r="A11" s="94" t="s">
        <v>0</v>
      </c>
      <c r="B11" s="96" t="s">
        <v>2</v>
      </c>
      <c r="C11" s="97" t="s">
        <v>3</v>
      </c>
      <c r="D11" s="101" t="s">
        <v>719</v>
      </c>
      <c r="E11" s="74" t="s">
        <v>720</v>
      </c>
      <c r="F11" s="74" t="s">
        <v>721</v>
      </c>
      <c r="G11" s="100" t="s">
        <v>722</v>
      </c>
      <c r="H11" s="100" t="s">
        <v>723</v>
      </c>
      <c r="I11" s="100" t="s">
        <v>724</v>
      </c>
    </row>
    <row r="12" spans="1:9" hidden="1" x14ac:dyDescent="0.15">
      <c r="A12" s="135" t="s">
        <v>725</v>
      </c>
      <c r="B12" s="133" t="s">
        <v>726</v>
      </c>
      <c r="C12" s="12" t="s">
        <v>12</v>
      </c>
      <c r="D12" s="18">
        <v>9</v>
      </c>
      <c r="E12" s="18">
        <v>3</v>
      </c>
      <c r="F12" s="18"/>
      <c r="G12" s="15">
        <f t="shared" ref="G12:G24" si="0">+E12+D12</f>
        <v>12</v>
      </c>
      <c r="H12" s="15">
        <f>G12*0.65</f>
        <v>7.8000000000000007</v>
      </c>
      <c r="I12" s="15">
        <f>H12*F12</f>
        <v>0</v>
      </c>
    </row>
    <row r="13" spans="1:9" hidden="1" x14ac:dyDescent="0.15">
      <c r="A13" s="135" t="s">
        <v>727</v>
      </c>
      <c r="B13" s="21" t="s">
        <v>728</v>
      </c>
      <c r="C13" s="12" t="s">
        <v>12</v>
      </c>
      <c r="D13" s="18">
        <v>4</v>
      </c>
      <c r="E13" s="18">
        <v>3</v>
      </c>
      <c r="F13" s="18"/>
      <c r="G13" s="15">
        <f t="shared" si="0"/>
        <v>7</v>
      </c>
      <c r="H13" s="15">
        <f t="shared" ref="H13:H76" si="1">G13*0.65</f>
        <v>4.55</v>
      </c>
      <c r="I13" s="15">
        <f t="shared" ref="I13:I76" si="2">H13*F13</f>
        <v>0</v>
      </c>
    </row>
    <row r="14" spans="1:9" hidden="1" x14ac:dyDescent="0.15">
      <c r="A14" s="135" t="s">
        <v>729</v>
      </c>
      <c r="B14" s="21" t="s">
        <v>730</v>
      </c>
      <c r="C14" s="12" t="s">
        <v>12</v>
      </c>
      <c r="D14" s="18">
        <v>10</v>
      </c>
      <c r="E14" s="18">
        <v>3</v>
      </c>
      <c r="F14" s="18"/>
      <c r="G14" s="15">
        <f t="shared" si="0"/>
        <v>13</v>
      </c>
      <c r="H14" s="15">
        <f t="shared" si="1"/>
        <v>8.4500000000000011</v>
      </c>
      <c r="I14" s="15">
        <f t="shared" si="2"/>
        <v>0</v>
      </c>
    </row>
    <row r="15" spans="1:9" hidden="1" x14ac:dyDescent="0.15">
      <c r="A15" s="135" t="s">
        <v>731</v>
      </c>
      <c r="B15" s="1" t="s">
        <v>732</v>
      </c>
      <c r="C15" s="12" t="s">
        <v>12</v>
      </c>
      <c r="D15" s="18">
        <v>2</v>
      </c>
      <c r="E15" s="18">
        <v>1</v>
      </c>
      <c r="F15" s="18"/>
      <c r="G15" s="15">
        <f t="shared" si="0"/>
        <v>3</v>
      </c>
      <c r="H15" s="15">
        <f t="shared" si="1"/>
        <v>1.9500000000000002</v>
      </c>
      <c r="I15" s="15">
        <f t="shared" si="2"/>
        <v>0</v>
      </c>
    </row>
    <row r="16" spans="1:9" hidden="1" x14ac:dyDescent="0.15">
      <c r="A16" s="135" t="s">
        <v>733</v>
      </c>
      <c r="B16" s="1" t="s">
        <v>734</v>
      </c>
      <c r="C16" s="12" t="s">
        <v>12</v>
      </c>
      <c r="D16" s="18">
        <v>1</v>
      </c>
      <c r="E16" s="18">
        <v>1</v>
      </c>
      <c r="F16" s="18"/>
      <c r="G16" s="14">
        <f t="shared" si="0"/>
        <v>2</v>
      </c>
      <c r="H16" s="14">
        <f t="shared" si="1"/>
        <v>1.3</v>
      </c>
      <c r="I16" s="15">
        <f t="shared" si="2"/>
        <v>0</v>
      </c>
    </row>
    <row r="17" spans="1:9" hidden="1" x14ac:dyDescent="0.15">
      <c r="A17" s="135" t="s">
        <v>735</v>
      </c>
      <c r="B17" s="21" t="s">
        <v>736</v>
      </c>
      <c r="C17" s="12" t="s">
        <v>12</v>
      </c>
      <c r="D17" s="18">
        <v>5</v>
      </c>
      <c r="E17" s="18">
        <v>4</v>
      </c>
      <c r="F17" s="18"/>
      <c r="G17" s="15">
        <f t="shared" si="0"/>
        <v>9</v>
      </c>
      <c r="H17" s="15">
        <f t="shared" si="1"/>
        <v>5.8500000000000005</v>
      </c>
      <c r="I17" s="15">
        <f t="shared" si="2"/>
        <v>0</v>
      </c>
    </row>
    <row r="18" spans="1:9" hidden="1" x14ac:dyDescent="0.15">
      <c r="A18" s="135" t="s">
        <v>737</v>
      </c>
      <c r="B18" s="21" t="s">
        <v>738</v>
      </c>
      <c r="C18" s="12" t="s">
        <v>12</v>
      </c>
      <c r="D18" s="18">
        <v>4</v>
      </c>
      <c r="E18" s="18">
        <v>6</v>
      </c>
      <c r="F18" s="18"/>
      <c r="G18" s="15">
        <f t="shared" si="0"/>
        <v>10</v>
      </c>
      <c r="H18" s="15">
        <f t="shared" si="1"/>
        <v>6.5</v>
      </c>
      <c r="I18" s="15">
        <f t="shared" si="2"/>
        <v>0</v>
      </c>
    </row>
    <row r="19" spans="1:9" hidden="1" x14ac:dyDescent="0.15">
      <c r="A19" s="135" t="s">
        <v>739</v>
      </c>
      <c r="B19" s="21" t="s">
        <v>740</v>
      </c>
      <c r="C19" s="12" t="s">
        <v>12</v>
      </c>
      <c r="D19" s="18">
        <v>5</v>
      </c>
      <c r="E19" s="18">
        <v>6</v>
      </c>
      <c r="F19" s="18"/>
      <c r="G19" s="15">
        <f t="shared" si="0"/>
        <v>11</v>
      </c>
      <c r="H19" s="15">
        <f t="shared" si="1"/>
        <v>7.15</v>
      </c>
      <c r="I19" s="15">
        <f t="shared" si="2"/>
        <v>0</v>
      </c>
    </row>
    <row r="20" spans="1:9" hidden="1" x14ac:dyDescent="0.15">
      <c r="A20" s="135" t="s">
        <v>741</v>
      </c>
      <c r="B20" s="21" t="s">
        <v>742</v>
      </c>
      <c r="C20" s="12" t="s">
        <v>12</v>
      </c>
      <c r="D20" s="18">
        <v>7</v>
      </c>
      <c r="E20" s="18">
        <v>2</v>
      </c>
      <c r="F20" s="18"/>
      <c r="G20" s="15">
        <f t="shared" si="0"/>
        <v>9</v>
      </c>
      <c r="H20" s="15">
        <f t="shared" si="1"/>
        <v>5.8500000000000005</v>
      </c>
      <c r="I20" s="15">
        <f t="shared" si="2"/>
        <v>0</v>
      </c>
    </row>
    <row r="21" spans="1:9" hidden="1" x14ac:dyDescent="0.15">
      <c r="A21" s="135" t="s">
        <v>743</v>
      </c>
      <c r="B21" s="21" t="s">
        <v>744</v>
      </c>
      <c r="C21" s="12" t="s">
        <v>12</v>
      </c>
      <c r="D21" s="18">
        <v>6</v>
      </c>
      <c r="E21" s="18">
        <v>5</v>
      </c>
      <c r="F21" s="18"/>
      <c r="G21" s="15">
        <f t="shared" si="0"/>
        <v>11</v>
      </c>
      <c r="H21" s="15">
        <f t="shared" si="1"/>
        <v>7.15</v>
      </c>
      <c r="I21" s="15">
        <f t="shared" si="2"/>
        <v>0</v>
      </c>
    </row>
    <row r="22" spans="1:9" hidden="1" x14ac:dyDescent="0.15">
      <c r="A22" s="135" t="s">
        <v>745</v>
      </c>
      <c r="B22" s="21" t="s">
        <v>746</v>
      </c>
      <c r="C22" s="12" t="s">
        <v>12</v>
      </c>
      <c r="D22" s="18">
        <v>7</v>
      </c>
      <c r="E22" s="18">
        <v>2</v>
      </c>
      <c r="F22" s="18"/>
      <c r="G22" s="15">
        <f t="shared" si="0"/>
        <v>9</v>
      </c>
      <c r="H22" s="15">
        <f t="shared" si="1"/>
        <v>5.8500000000000005</v>
      </c>
      <c r="I22" s="15">
        <f t="shared" si="2"/>
        <v>0</v>
      </c>
    </row>
    <row r="23" spans="1:9" hidden="1" x14ac:dyDescent="0.15">
      <c r="A23" s="135" t="s">
        <v>747</v>
      </c>
      <c r="B23" s="1" t="s">
        <v>748</v>
      </c>
      <c r="C23" s="12" t="s">
        <v>12</v>
      </c>
      <c r="D23" s="18">
        <v>2</v>
      </c>
      <c r="E23" s="18">
        <v>1</v>
      </c>
      <c r="F23" s="18"/>
      <c r="G23" s="15">
        <f t="shared" si="0"/>
        <v>3</v>
      </c>
      <c r="H23" s="15">
        <f>G23*0.65</f>
        <v>1.9500000000000002</v>
      </c>
      <c r="I23" s="15">
        <f t="shared" si="2"/>
        <v>0</v>
      </c>
    </row>
    <row r="24" spans="1:9" hidden="1" x14ac:dyDescent="0.15">
      <c r="A24" s="135" t="s">
        <v>749</v>
      </c>
      <c r="B24" s="1" t="s">
        <v>750</v>
      </c>
      <c r="C24" s="12" t="s">
        <v>12</v>
      </c>
      <c r="D24" s="18">
        <v>1</v>
      </c>
      <c r="E24" s="18">
        <v>1</v>
      </c>
      <c r="F24" s="18"/>
      <c r="G24" s="15">
        <f t="shared" si="0"/>
        <v>2</v>
      </c>
      <c r="H24" s="15">
        <f t="shared" si="1"/>
        <v>1.3</v>
      </c>
      <c r="I24" s="15">
        <f t="shared" si="2"/>
        <v>0</v>
      </c>
    </row>
    <row r="25" spans="1:9" hidden="1" x14ac:dyDescent="0.15">
      <c r="A25" s="137" t="s">
        <v>751</v>
      </c>
      <c r="B25" s="21" t="s">
        <v>752</v>
      </c>
      <c r="C25" s="12" t="s">
        <v>3</v>
      </c>
      <c r="D25" s="18">
        <v>11</v>
      </c>
      <c r="E25" s="18">
        <v>32</v>
      </c>
      <c r="F25" s="18"/>
      <c r="G25" s="15">
        <f t="shared" ref="G25:G85" si="3">+E25+D25</f>
        <v>43</v>
      </c>
      <c r="H25" s="15">
        <f t="shared" si="1"/>
        <v>27.95</v>
      </c>
      <c r="I25" s="15">
        <f t="shared" si="2"/>
        <v>0</v>
      </c>
    </row>
    <row r="26" spans="1:9" hidden="1" x14ac:dyDescent="0.15">
      <c r="A26" s="137" t="s">
        <v>753</v>
      </c>
      <c r="B26" s="21" t="s">
        <v>754</v>
      </c>
      <c r="C26" s="12" t="s">
        <v>3</v>
      </c>
      <c r="D26" s="18">
        <v>9</v>
      </c>
      <c r="E26" s="18">
        <v>32</v>
      </c>
      <c r="F26" s="18"/>
      <c r="G26" s="15">
        <f t="shared" si="3"/>
        <v>41</v>
      </c>
      <c r="H26" s="15">
        <f>G26*0.65</f>
        <v>26.650000000000002</v>
      </c>
      <c r="I26" s="15">
        <f t="shared" si="2"/>
        <v>0</v>
      </c>
    </row>
    <row r="27" spans="1:9" hidden="1" x14ac:dyDescent="0.15">
      <c r="A27" s="137" t="s">
        <v>755</v>
      </c>
      <c r="B27" s="21" t="s">
        <v>756</v>
      </c>
      <c r="C27" s="12" t="s">
        <v>3</v>
      </c>
      <c r="D27" s="18">
        <v>16</v>
      </c>
      <c r="E27" s="18">
        <v>1</v>
      </c>
      <c r="F27" s="18"/>
      <c r="G27" s="14">
        <f t="shared" si="3"/>
        <v>17</v>
      </c>
      <c r="H27" s="14">
        <f t="shared" si="1"/>
        <v>11.05</v>
      </c>
      <c r="I27" s="15">
        <f t="shared" si="2"/>
        <v>0</v>
      </c>
    </row>
    <row r="28" spans="1:9" hidden="1" x14ac:dyDescent="0.15">
      <c r="A28" s="137" t="s">
        <v>757</v>
      </c>
      <c r="B28" s="21" t="s">
        <v>758</v>
      </c>
      <c r="C28" s="12" t="s">
        <v>3</v>
      </c>
      <c r="D28" s="18">
        <v>150</v>
      </c>
      <c r="E28" s="18">
        <v>1</v>
      </c>
      <c r="F28" s="18"/>
      <c r="G28" s="14">
        <f t="shared" si="3"/>
        <v>151</v>
      </c>
      <c r="H28" s="14">
        <f t="shared" si="1"/>
        <v>98.15</v>
      </c>
      <c r="I28" s="15">
        <f t="shared" si="2"/>
        <v>0</v>
      </c>
    </row>
    <row r="29" spans="1:9" hidden="1" x14ac:dyDescent="0.15">
      <c r="A29" s="137" t="s">
        <v>759</v>
      </c>
      <c r="B29" s="21" t="s">
        <v>760</v>
      </c>
      <c r="C29" s="12" t="s">
        <v>3</v>
      </c>
      <c r="D29" s="18">
        <v>9</v>
      </c>
      <c r="E29" s="18">
        <v>1</v>
      </c>
      <c r="F29" s="18"/>
      <c r="G29" s="15">
        <f t="shared" si="3"/>
        <v>10</v>
      </c>
      <c r="H29" s="15">
        <f t="shared" si="1"/>
        <v>6.5</v>
      </c>
      <c r="I29" s="15">
        <f t="shared" si="2"/>
        <v>0</v>
      </c>
    </row>
    <row r="30" spans="1:9" hidden="1" x14ac:dyDescent="0.15">
      <c r="A30" s="137" t="s">
        <v>761</v>
      </c>
      <c r="B30" s="21" t="s">
        <v>762</v>
      </c>
      <c r="C30" s="12" t="s">
        <v>3</v>
      </c>
      <c r="D30" s="18">
        <v>461</v>
      </c>
      <c r="E30" s="18">
        <v>3</v>
      </c>
      <c r="F30" s="18"/>
      <c r="G30" s="15">
        <f t="shared" si="3"/>
        <v>464</v>
      </c>
      <c r="H30" s="15">
        <f t="shared" si="1"/>
        <v>301.60000000000002</v>
      </c>
      <c r="I30" s="15">
        <f t="shared" si="2"/>
        <v>0</v>
      </c>
    </row>
    <row r="31" spans="1:9" hidden="1" x14ac:dyDescent="0.15">
      <c r="A31" s="137" t="s">
        <v>763</v>
      </c>
      <c r="B31" s="21" t="s">
        <v>764</v>
      </c>
      <c r="C31" s="12" t="s">
        <v>3</v>
      </c>
      <c r="D31" s="18">
        <v>468</v>
      </c>
      <c r="E31" s="18">
        <v>3</v>
      </c>
      <c r="F31" s="18"/>
      <c r="G31" s="15">
        <f t="shared" si="3"/>
        <v>471</v>
      </c>
      <c r="H31" s="15">
        <f t="shared" si="1"/>
        <v>306.15000000000003</v>
      </c>
      <c r="I31" s="15">
        <f t="shared" si="2"/>
        <v>0</v>
      </c>
    </row>
    <row r="32" spans="1:9" hidden="1" x14ac:dyDescent="0.15">
      <c r="A32" s="137" t="s">
        <v>765</v>
      </c>
      <c r="B32" s="21" t="s">
        <v>766</v>
      </c>
      <c r="C32" s="12" t="s">
        <v>3</v>
      </c>
      <c r="D32" s="18">
        <v>461</v>
      </c>
      <c r="E32" s="18">
        <v>3</v>
      </c>
      <c r="F32" s="18"/>
      <c r="G32" s="15">
        <f t="shared" si="3"/>
        <v>464</v>
      </c>
      <c r="H32" s="15">
        <f t="shared" si="1"/>
        <v>301.60000000000002</v>
      </c>
      <c r="I32" s="15">
        <f t="shared" si="2"/>
        <v>0</v>
      </c>
    </row>
    <row r="33" spans="1:9" hidden="1" x14ac:dyDescent="0.15">
      <c r="A33" s="137" t="s">
        <v>767</v>
      </c>
      <c r="B33" s="21" t="s">
        <v>768</v>
      </c>
      <c r="C33" s="12" t="s">
        <v>3</v>
      </c>
      <c r="D33" s="18">
        <v>652</v>
      </c>
      <c r="E33" s="18">
        <v>3</v>
      </c>
      <c r="F33" s="18"/>
      <c r="G33" s="15">
        <f t="shared" si="3"/>
        <v>655</v>
      </c>
      <c r="H33" s="15">
        <f t="shared" si="1"/>
        <v>425.75</v>
      </c>
      <c r="I33" s="15">
        <f t="shared" si="2"/>
        <v>0</v>
      </c>
    </row>
    <row r="34" spans="1:9" hidden="1" x14ac:dyDescent="0.15">
      <c r="A34" s="137" t="s">
        <v>769</v>
      </c>
      <c r="B34" s="21" t="s">
        <v>770</v>
      </c>
      <c r="C34" s="12" t="s">
        <v>3</v>
      </c>
      <c r="D34" s="18">
        <v>1071</v>
      </c>
      <c r="E34" s="18">
        <v>3</v>
      </c>
      <c r="F34" s="18"/>
      <c r="G34" s="15">
        <f t="shared" si="3"/>
        <v>1074</v>
      </c>
      <c r="H34" s="15">
        <f>G34*0.65</f>
        <v>698.1</v>
      </c>
      <c r="I34" s="15">
        <f t="shared" si="2"/>
        <v>0</v>
      </c>
    </row>
    <row r="35" spans="1:9" hidden="1" x14ac:dyDescent="0.15">
      <c r="A35" s="137" t="s">
        <v>771</v>
      </c>
      <c r="B35" s="1" t="s">
        <v>772</v>
      </c>
      <c r="C35" s="8" t="s">
        <v>17</v>
      </c>
      <c r="D35" s="18">
        <v>735</v>
      </c>
      <c r="E35" s="18">
        <v>236</v>
      </c>
      <c r="F35" s="18"/>
      <c r="G35" s="75">
        <f t="shared" si="3"/>
        <v>971</v>
      </c>
      <c r="H35" s="75">
        <f t="shared" si="1"/>
        <v>631.15</v>
      </c>
      <c r="I35" s="15">
        <f t="shared" si="2"/>
        <v>0</v>
      </c>
    </row>
    <row r="36" spans="1:9" hidden="1" x14ac:dyDescent="0.15">
      <c r="A36" s="137" t="s">
        <v>773</v>
      </c>
      <c r="B36" s="1" t="s">
        <v>774</v>
      </c>
      <c r="C36" s="8" t="s">
        <v>17</v>
      </c>
      <c r="D36" s="18">
        <v>860</v>
      </c>
      <c r="E36" s="18">
        <v>236</v>
      </c>
      <c r="F36" s="18"/>
      <c r="G36" s="75">
        <f t="shared" si="3"/>
        <v>1096</v>
      </c>
      <c r="H36" s="75">
        <f t="shared" si="1"/>
        <v>712.4</v>
      </c>
      <c r="I36" s="15">
        <f t="shared" si="2"/>
        <v>0</v>
      </c>
    </row>
    <row r="37" spans="1:9" hidden="1" x14ac:dyDescent="0.15">
      <c r="A37" s="137" t="s">
        <v>775</v>
      </c>
      <c r="B37" s="1" t="s">
        <v>776</v>
      </c>
      <c r="C37" s="8" t="s">
        <v>17</v>
      </c>
      <c r="D37" s="18">
        <v>920</v>
      </c>
      <c r="E37" s="18">
        <v>236</v>
      </c>
      <c r="F37" s="18"/>
      <c r="G37" s="75">
        <f t="shared" si="3"/>
        <v>1156</v>
      </c>
      <c r="H37" s="75">
        <f t="shared" si="1"/>
        <v>751.4</v>
      </c>
      <c r="I37" s="15">
        <f t="shared" si="2"/>
        <v>0</v>
      </c>
    </row>
    <row r="38" spans="1:9" hidden="1" x14ac:dyDescent="0.15">
      <c r="A38" s="137" t="s">
        <v>777</v>
      </c>
      <c r="B38" s="1" t="s">
        <v>778</v>
      </c>
      <c r="C38" s="8" t="s">
        <v>17</v>
      </c>
      <c r="D38" s="18">
        <v>1010</v>
      </c>
      <c r="E38" s="18">
        <v>330</v>
      </c>
      <c r="F38" s="18"/>
      <c r="G38" s="75">
        <f t="shared" si="3"/>
        <v>1340</v>
      </c>
      <c r="H38" s="15">
        <f>G38*0.65</f>
        <v>871</v>
      </c>
      <c r="I38" s="15">
        <f t="shared" si="2"/>
        <v>0</v>
      </c>
    </row>
    <row r="39" spans="1:9" hidden="1" x14ac:dyDescent="0.15">
      <c r="A39" s="137" t="s">
        <v>779</v>
      </c>
      <c r="B39" s="1" t="s">
        <v>780</v>
      </c>
      <c r="C39" s="8" t="s">
        <v>17</v>
      </c>
      <c r="D39" s="18">
        <v>1160</v>
      </c>
      <c r="E39" s="18">
        <v>380</v>
      </c>
      <c r="F39" s="18"/>
      <c r="G39" s="75">
        <f t="shared" si="3"/>
        <v>1540</v>
      </c>
      <c r="H39" s="75">
        <f t="shared" si="1"/>
        <v>1001</v>
      </c>
      <c r="I39" s="15">
        <f t="shared" si="2"/>
        <v>0</v>
      </c>
    </row>
    <row r="40" spans="1:9" hidden="1" x14ac:dyDescent="0.15">
      <c r="A40" s="137" t="s">
        <v>781</v>
      </c>
      <c r="B40" s="1" t="s">
        <v>782</v>
      </c>
      <c r="C40" s="8" t="s">
        <v>17</v>
      </c>
      <c r="D40" s="18">
        <v>1450</v>
      </c>
      <c r="E40" s="18">
        <v>570</v>
      </c>
      <c r="F40" s="18"/>
      <c r="G40" s="75">
        <f t="shared" si="3"/>
        <v>2020</v>
      </c>
      <c r="H40" s="75">
        <f t="shared" si="1"/>
        <v>1313</v>
      </c>
      <c r="I40" s="15">
        <f t="shared" si="2"/>
        <v>0</v>
      </c>
    </row>
    <row r="41" spans="1:9" hidden="1" x14ac:dyDescent="0.15">
      <c r="A41" s="137" t="s">
        <v>783</v>
      </c>
      <c r="B41" s="22" t="s">
        <v>784</v>
      </c>
      <c r="C41" s="8" t="s">
        <v>3</v>
      </c>
      <c r="D41" s="18">
        <v>0</v>
      </c>
      <c r="E41" s="18">
        <v>32</v>
      </c>
      <c r="F41" s="18"/>
      <c r="G41" s="16">
        <f t="shared" si="3"/>
        <v>32</v>
      </c>
      <c r="H41" s="15">
        <f t="shared" si="1"/>
        <v>20.8</v>
      </c>
      <c r="I41" s="15">
        <f t="shared" si="2"/>
        <v>0</v>
      </c>
    </row>
    <row r="42" spans="1:9" hidden="1" x14ac:dyDescent="0.15">
      <c r="A42" s="137" t="s">
        <v>785</v>
      </c>
      <c r="B42" s="22" t="s">
        <v>786</v>
      </c>
      <c r="C42" s="8" t="s">
        <v>787</v>
      </c>
      <c r="D42" s="18">
        <v>0</v>
      </c>
      <c r="E42" s="18">
        <v>15</v>
      </c>
      <c r="F42" s="18"/>
      <c r="G42" s="16">
        <f t="shared" si="3"/>
        <v>15</v>
      </c>
      <c r="H42" s="15">
        <f t="shared" si="1"/>
        <v>9.75</v>
      </c>
      <c r="I42" s="15">
        <f t="shared" si="2"/>
        <v>0</v>
      </c>
    </row>
    <row r="43" spans="1:9" hidden="1" x14ac:dyDescent="0.15">
      <c r="A43" s="137" t="s">
        <v>788</v>
      </c>
      <c r="B43" s="22" t="s">
        <v>789</v>
      </c>
      <c r="C43" s="8" t="s">
        <v>3</v>
      </c>
      <c r="D43" s="18">
        <v>1</v>
      </c>
      <c r="E43" s="18">
        <v>2</v>
      </c>
      <c r="F43" s="18"/>
      <c r="G43" s="16">
        <f t="shared" si="3"/>
        <v>3</v>
      </c>
      <c r="H43" s="16">
        <f t="shared" si="1"/>
        <v>1.9500000000000002</v>
      </c>
      <c r="I43" s="15">
        <f t="shared" si="2"/>
        <v>0</v>
      </c>
    </row>
    <row r="44" spans="1:9" hidden="1" x14ac:dyDescent="0.15">
      <c r="A44" s="137" t="s">
        <v>790</v>
      </c>
      <c r="B44" s="134" t="s">
        <v>791</v>
      </c>
      <c r="C44" s="12" t="s">
        <v>3</v>
      </c>
      <c r="D44" s="18">
        <v>40</v>
      </c>
      <c r="E44" s="18">
        <v>10</v>
      </c>
      <c r="F44" s="18"/>
      <c r="G44" s="14">
        <f t="shared" si="3"/>
        <v>50</v>
      </c>
      <c r="H44" s="14">
        <f t="shared" si="1"/>
        <v>32.5</v>
      </c>
      <c r="I44" s="15">
        <f t="shared" si="2"/>
        <v>0</v>
      </c>
    </row>
    <row r="45" spans="1:9" hidden="1" x14ac:dyDescent="0.15">
      <c r="A45" s="137" t="s">
        <v>792</v>
      </c>
      <c r="B45" s="134" t="s">
        <v>793</v>
      </c>
      <c r="C45" s="12" t="s">
        <v>3</v>
      </c>
      <c r="D45" s="18">
        <v>30</v>
      </c>
      <c r="E45" s="18">
        <v>10</v>
      </c>
      <c r="F45" s="18"/>
      <c r="G45" s="14">
        <f t="shared" si="3"/>
        <v>40</v>
      </c>
      <c r="H45" s="14">
        <f t="shared" si="1"/>
        <v>26</v>
      </c>
      <c r="I45" s="15">
        <f t="shared" si="2"/>
        <v>0</v>
      </c>
    </row>
    <row r="46" spans="1:9" hidden="1" x14ac:dyDescent="0.15">
      <c r="A46" s="137" t="s">
        <v>794</v>
      </c>
      <c r="B46" s="21" t="s">
        <v>171</v>
      </c>
      <c r="C46" s="12" t="s">
        <v>12</v>
      </c>
      <c r="D46" s="18">
        <v>4</v>
      </c>
      <c r="E46" s="18">
        <v>1</v>
      </c>
      <c r="F46" s="18"/>
      <c r="G46" s="14">
        <f t="shared" si="3"/>
        <v>5</v>
      </c>
      <c r="H46" s="14">
        <f t="shared" si="1"/>
        <v>3.25</v>
      </c>
      <c r="I46" s="15">
        <f t="shared" si="2"/>
        <v>0</v>
      </c>
    </row>
    <row r="47" spans="1:9" hidden="1" x14ac:dyDescent="0.15">
      <c r="A47" s="137" t="s">
        <v>795</v>
      </c>
      <c r="B47" s="21" t="s">
        <v>796</v>
      </c>
      <c r="C47" s="12" t="s">
        <v>12</v>
      </c>
      <c r="D47" s="18">
        <v>4</v>
      </c>
      <c r="E47" s="18">
        <v>1</v>
      </c>
      <c r="F47" s="18"/>
      <c r="G47" s="14">
        <f t="shared" si="3"/>
        <v>5</v>
      </c>
      <c r="H47" s="14">
        <f t="shared" si="1"/>
        <v>3.25</v>
      </c>
      <c r="I47" s="15">
        <f t="shared" si="2"/>
        <v>0</v>
      </c>
    </row>
    <row r="48" spans="1:9" hidden="1" x14ac:dyDescent="0.15">
      <c r="A48" s="137" t="s">
        <v>797</v>
      </c>
      <c r="B48" s="1" t="s">
        <v>798</v>
      </c>
      <c r="C48" s="12" t="s">
        <v>3</v>
      </c>
      <c r="D48" s="18">
        <v>86</v>
      </c>
      <c r="E48" s="18">
        <v>10</v>
      </c>
      <c r="F48" s="18"/>
      <c r="G48" s="14">
        <f t="shared" si="3"/>
        <v>96</v>
      </c>
      <c r="H48" s="15">
        <f>G48*0.65</f>
        <v>62.400000000000006</v>
      </c>
      <c r="I48" s="15">
        <f t="shared" si="2"/>
        <v>0</v>
      </c>
    </row>
    <row r="49" spans="1:9" hidden="1" x14ac:dyDescent="0.15">
      <c r="A49" s="138" t="s">
        <v>799</v>
      </c>
      <c r="B49" s="134" t="s">
        <v>800</v>
      </c>
      <c r="C49" s="8" t="s">
        <v>17</v>
      </c>
      <c r="D49" s="18">
        <v>1240</v>
      </c>
      <c r="E49" s="18">
        <v>360</v>
      </c>
      <c r="F49" s="18"/>
      <c r="G49" s="131">
        <f t="shared" si="3"/>
        <v>1600</v>
      </c>
      <c r="H49" s="131">
        <f t="shared" si="1"/>
        <v>1040</v>
      </c>
      <c r="I49" s="15">
        <f t="shared" si="2"/>
        <v>0</v>
      </c>
    </row>
    <row r="50" spans="1:9" hidden="1" x14ac:dyDescent="0.15">
      <c r="A50" s="138" t="s">
        <v>801</v>
      </c>
      <c r="B50" s="134" t="s">
        <v>802</v>
      </c>
      <c r="C50" s="8" t="s">
        <v>17</v>
      </c>
      <c r="D50" s="18">
        <v>1560</v>
      </c>
      <c r="E50" s="18">
        <v>510</v>
      </c>
      <c r="F50" s="18"/>
      <c r="G50" s="131">
        <f t="shared" si="3"/>
        <v>2070</v>
      </c>
      <c r="H50" s="131">
        <f t="shared" si="1"/>
        <v>1345.5</v>
      </c>
      <c r="I50" s="15">
        <f t="shared" si="2"/>
        <v>0</v>
      </c>
    </row>
    <row r="51" spans="1:9" hidden="1" x14ac:dyDescent="0.15">
      <c r="A51" s="138" t="s">
        <v>803</v>
      </c>
      <c r="B51" s="134" t="s">
        <v>804</v>
      </c>
      <c r="C51" s="8" t="s">
        <v>17</v>
      </c>
      <c r="D51" s="18">
        <v>1680</v>
      </c>
      <c r="E51" s="18">
        <v>510</v>
      </c>
      <c r="F51" s="18"/>
      <c r="G51" s="131">
        <f t="shared" si="3"/>
        <v>2190</v>
      </c>
      <c r="H51" s="131">
        <f t="shared" si="1"/>
        <v>1423.5</v>
      </c>
      <c r="I51" s="15">
        <f t="shared" si="2"/>
        <v>0</v>
      </c>
    </row>
    <row r="52" spans="1:9" hidden="1" x14ac:dyDescent="0.15">
      <c r="A52" s="138" t="s">
        <v>805</v>
      </c>
      <c r="B52" s="134" t="s">
        <v>806</v>
      </c>
      <c r="C52" s="8" t="s">
        <v>17</v>
      </c>
      <c r="D52" s="18">
        <v>2100</v>
      </c>
      <c r="E52" s="18">
        <v>760</v>
      </c>
      <c r="F52" s="18"/>
      <c r="G52" s="131">
        <f t="shared" si="3"/>
        <v>2860</v>
      </c>
      <c r="H52" s="131">
        <f t="shared" si="1"/>
        <v>1859</v>
      </c>
      <c r="I52" s="15">
        <f t="shared" si="2"/>
        <v>0</v>
      </c>
    </row>
    <row r="53" spans="1:9" hidden="1" x14ac:dyDescent="0.15">
      <c r="A53" s="138" t="s">
        <v>807</v>
      </c>
      <c r="B53" s="134" t="s">
        <v>808</v>
      </c>
      <c r="C53" s="8" t="s">
        <v>17</v>
      </c>
      <c r="D53" s="18">
        <v>1540</v>
      </c>
      <c r="E53" s="18">
        <v>360</v>
      </c>
      <c r="F53" s="18"/>
      <c r="G53" s="131">
        <f t="shared" si="3"/>
        <v>1900</v>
      </c>
      <c r="H53" s="131">
        <f t="shared" si="1"/>
        <v>1235</v>
      </c>
      <c r="I53" s="15">
        <f t="shared" si="2"/>
        <v>0</v>
      </c>
    </row>
    <row r="54" spans="1:9" hidden="1" x14ac:dyDescent="0.15">
      <c r="A54" s="138" t="s">
        <v>809</v>
      </c>
      <c r="B54" s="134" t="s">
        <v>810</v>
      </c>
      <c r="C54" s="8" t="s">
        <v>17</v>
      </c>
      <c r="D54" s="18">
        <v>1810</v>
      </c>
      <c r="E54" s="18">
        <v>510</v>
      </c>
      <c r="F54" s="18"/>
      <c r="G54" s="131">
        <f t="shared" si="3"/>
        <v>2320</v>
      </c>
      <c r="H54" s="131">
        <f t="shared" si="1"/>
        <v>1508</v>
      </c>
      <c r="I54" s="15">
        <f t="shared" si="2"/>
        <v>0</v>
      </c>
    </row>
    <row r="55" spans="1:9" ht="61.5" hidden="1" customHeight="1" x14ac:dyDescent="0.15">
      <c r="A55" s="138" t="s">
        <v>811</v>
      </c>
      <c r="B55" s="134" t="s">
        <v>812</v>
      </c>
      <c r="C55" s="8" t="s">
        <v>17</v>
      </c>
      <c r="D55" s="18">
        <v>1980</v>
      </c>
      <c r="E55" s="18">
        <v>510</v>
      </c>
      <c r="F55" s="18"/>
      <c r="G55" s="131">
        <f t="shared" si="3"/>
        <v>2490</v>
      </c>
      <c r="H55" s="15">
        <f t="shared" si="1"/>
        <v>1618.5</v>
      </c>
      <c r="I55" s="15">
        <f t="shared" si="2"/>
        <v>0</v>
      </c>
    </row>
    <row r="56" spans="1:9" ht="60" hidden="1" customHeight="1" x14ac:dyDescent="0.15">
      <c r="A56" s="138" t="s">
        <v>813</v>
      </c>
      <c r="B56" s="134" t="s">
        <v>814</v>
      </c>
      <c r="C56" s="8" t="s">
        <v>17</v>
      </c>
      <c r="D56" s="18">
        <v>2290</v>
      </c>
      <c r="E56" s="18">
        <v>760</v>
      </c>
      <c r="F56" s="18"/>
      <c r="G56" s="131">
        <f t="shared" si="3"/>
        <v>3050</v>
      </c>
      <c r="H56" s="15">
        <f t="shared" si="1"/>
        <v>1982.5</v>
      </c>
      <c r="I56" s="15">
        <f t="shared" si="2"/>
        <v>0</v>
      </c>
    </row>
    <row r="57" spans="1:9" hidden="1" x14ac:dyDescent="0.15">
      <c r="A57" s="137" t="s">
        <v>815</v>
      </c>
      <c r="B57" s="21" t="s">
        <v>816</v>
      </c>
      <c r="C57" s="12" t="s">
        <v>12</v>
      </c>
      <c r="D57" s="18">
        <v>5</v>
      </c>
      <c r="E57" s="18">
        <v>8</v>
      </c>
      <c r="F57" s="18"/>
      <c r="G57" s="14">
        <f t="shared" si="3"/>
        <v>13</v>
      </c>
      <c r="H57" s="14">
        <f t="shared" si="1"/>
        <v>8.4500000000000011</v>
      </c>
      <c r="I57" s="15">
        <f t="shared" si="2"/>
        <v>0</v>
      </c>
    </row>
    <row r="58" spans="1:9" ht="46.5" x14ac:dyDescent="0.15">
      <c r="A58" s="137" t="s">
        <v>817</v>
      </c>
      <c r="B58" s="21" t="s">
        <v>818</v>
      </c>
      <c r="C58" s="12" t="s">
        <v>12</v>
      </c>
      <c r="D58" s="18">
        <v>6</v>
      </c>
      <c r="E58" s="18">
        <v>8</v>
      </c>
      <c r="F58" s="18">
        <v>80</v>
      </c>
      <c r="G58" s="14">
        <f t="shared" si="3"/>
        <v>14</v>
      </c>
      <c r="H58" s="14">
        <f t="shared" si="1"/>
        <v>9.1</v>
      </c>
      <c r="I58" s="15">
        <f t="shared" si="2"/>
        <v>728</v>
      </c>
    </row>
    <row r="59" spans="1:9" ht="35.25" x14ac:dyDescent="0.15">
      <c r="A59" s="137" t="s">
        <v>819</v>
      </c>
      <c r="B59" s="21" t="s">
        <v>820</v>
      </c>
      <c r="C59" s="12" t="s">
        <v>12</v>
      </c>
      <c r="D59" s="18">
        <v>9</v>
      </c>
      <c r="E59" s="18">
        <v>1</v>
      </c>
      <c r="F59" s="18">
        <v>80</v>
      </c>
      <c r="G59" s="14">
        <f t="shared" si="3"/>
        <v>10</v>
      </c>
      <c r="H59" s="14">
        <f t="shared" si="1"/>
        <v>6.5</v>
      </c>
      <c r="I59" s="15">
        <f t="shared" si="2"/>
        <v>520</v>
      </c>
    </row>
    <row r="60" spans="1:9" hidden="1" x14ac:dyDescent="0.15">
      <c r="A60" s="137" t="s">
        <v>821</v>
      </c>
      <c r="B60" s="21" t="s">
        <v>822</v>
      </c>
      <c r="C60" s="12" t="s">
        <v>12</v>
      </c>
      <c r="D60" s="18">
        <v>2</v>
      </c>
      <c r="E60" s="18">
        <v>2</v>
      </c>
      <c r="F60" s="18"/>
      <c r="G60" s="14">
        <f t="shared" si="3"/>
        <v>4</v>
      </c>
      <c r="H60" s="14">
        <f t="shared" si="1"/>
        <v>2.6</v>
      </c>
      <c r="I60" s="15">
        <f t="shared" si="2"/>
        <v>0</v>
      </c>
    </row>
    <row r="61" spans="1:9" hidden="1" x14ac:dyDescent="0.15">
      <c r="A61" s="137" t="s">
        <v>823</v>
      </c>
      <c r="B61" s="21" t="s">
        <v>824</v>
      </c>
      <c r="C61" s="12" t="s">
        <v>12</v>
      </c>
      <c r="D61" s="18">
        <v>3</v>
      </c>
      <c r="E61" s="18">
        <v>2</v>
      </c>
      <c r="F61" s="18"/>
      <c r="G61" s="14">
        <f t="shared" si="3"/>
        <v>5</v>
      </c>
      <c r="H61" s="14">
        <f t="shared" si="1"/>
        <v>3.25</v>
      </c>
      <c r="I61" s="15">
        <f t="shared" si="2"/>
        <v>0</v>
      </c>
    </row>
    <row r="62" spans="1:9" hidden="1" x14ac:dyDescent="0.15">
      <c r="A62" s="137" t="s">
        <v>825</v>
      </c>
      <c r="B62" s="21" t="s">
        <v>826</v>
      </c>
      <c r="C62" s="12" t="s">
        <v>12</v>
      </c>
      <c r="D62" s="18">
        <v>2</v>
      </c>
      <c r="E62" s="18">
        <v>2</v>
      </c>
      <c r="F62" s="18"/>
      <c r="G62" s="14">
        <f t="shared" si="3"/>
        <v>4</v>
      </c>
      <c r="H62" s="14">
        <f t="shared" si="1"/>
        <v>2.6</v>
      </c>
      <c r="I62" s="15">
        <f t="shared" si="2"/>
        <v>0</v>
      </c>
    </row>
    <row r="63" spans="1:9" hidden="1" x14ac:dyDescent="0.15">
      <c r="A63" s="137" t="s">
        <v>827</v>
      </c>
      <c r="B63" s="21" t="s">
        <v>828</v>
      </c>
      <c r="C63" s="12" t="s">
        <v>12</v>
      </c>
      <c r="D63" s="18">
        <v>1</v>
      </c>
      <c r="E63" s="18">
        <v>2</v>
      </c>
      <c r="F63" s="18"/>
      <c r="G63" s="14">
        <f t="shared" si="3"/>
        <v>3</v>
      </c>
      <c r="H63" s="14">
        <f t="shared" si="1"/>
        <v>1.9500000000000002</v>
      </c>
      <c r="I63" s="15">
        <f t="shared" si="2"/>
        <v>0</v>
      </c>
    </row>
    <row r="64" spans="1:9" hidden="1" x14ac:dyDescent="0.15">
      <c r="A64" s="137" t="s">
        <v>829</v>
      </c>
      <c r="B64" s="21" t="s">
        <v>830</v>
      </c>
      <c r="C64" s="12" t="s">
        <v>12</v>
      </c>
      <c r="D64" s="18">
        <v>1</v>
      </c>
      <c r="E64" s="18">
        <v>2</v>
      </c>
      <c r="F64" s="18"/>
      <c r="G64" s="14">
        <f t="shared" si="3"/>
        <v>3</v>
      </c>
      <c r="H64" s="14">
        <f t="shared" si="1"/>
        <v>1.9500000000000002</v>
      </c>
      <c r="I64" s="15">
        <f t="shared" si="2"/>
        <v>0</v>
      </c>
    </row>
    <row r="65" spans="1:9" hidden="1" x14ac:dyDescent="0.15">
      <c r="A65" s="137" t="s">
        <v>831</v>
      </c>
      <c r="B65" s="21" t="s">
        <v>832</v>
      </c>
      <c r="C65" s="12" t="s">
        <v>12</v>
      </c>
      <c r="D65" s="18">
        <v>1</v>
      </c>
      <c r="E65" s="18">
        <v>2</v>
      </c>
      <c r="F65" s="18"/>
      <c r="G65" s="14">
        <f t="shared" si="3"/>
        <v>3</v>
      </c>
      <c r="H65" s="14">
        <f t="shared" si="1"/>
        <v>1.9500000000000002</v>
      </c>
      <c r="I65" s="15">
        <f t="shared" si="2"/>
        <v>0</v>
      </c>
    </row>
    <row r="66" spans="1:9" hidden="1" x14ac:dyDescent="0.15">
      <c r="A66" s="137" t="s">
        <v>833</v>
      </c>
      <c r="B66" s="21" t="s">
        <v>834</v>
      </c>
      <c r="C66" s="12" t="s">
        <v>12</v>
      </c>
      <c r="D66" s="18">
        <v>1</v>
      </c>
      <c r="E66" s="18">
        <v>2</v>
      </c>
      <c r="F66" s="18"/>
      <c r="G66" s="14">
        <f t="shared" si="3"/>
        <v>3</v>
      </c>
      <c r="H66" s="14">
        <f t="shared" si="1"/>
        <v>1.9500000000000002</v>
      </c>
      <c r="I66" s="15">
        <f t="shared" si="2"/>
        <v>0</v>
      </c>
    </row>
    <row r="67" spans="1:9" s="120" customFormat="1" ht="29.25" hidden="1" customHeight="1" x14ac:dyDescent="0.15">
      <c r="A67" s="137" t="s">
        <v>835</v>
      </c>
      <c r="B67" s="136" t="s">
        <v>836</v>
      </c>
      <c r="C67" s="121" t="s">
        <v>837</v>
      </c>
      <c r="D67" s="18">
        <v>190</v>
      </c>
      <c r="E67" s="18">
        <v>46</v>
      </c>
      <c r="F67" s="18"/>
      <c r="G67" s="122">
        <f t="shared" si="3"/>
        <v>236</v>
      </c>
      <c r="H67" s="122">
        <f t="shared" si="1"/>
        <v>153.4</v>
      </c>
      <c r="I67" s="15">
        <f t="shared" si="2"/>
        <v>0</v>
      </c>
    </row>
    <row r="68" spans="1:9" hidden="1" x14ac:dyDescent="0.15">
      <c r="A68" s="137" t="s">
        <v>838</v>
      </c>
      <c r="B68" s="1" t="s">
        <v>839</v>
      </c>
      <c r="C68" s="8" t="s">
        <v>17</v>
      </c>
      <c r="D68" s="18">
        <v>3</v>
      </c>
      <c r="E68" s="18">
        <v>7</v>
      </c>
      <c r="F68" s="18"/>
      <c r="G68" s="75">
        <f t="shared" si="3"/>
        <v>10</v>
      </c>
      <c r="H68" s="75">
        <f t="shared" si="1"/>
        <v>6.5</v>
      </c>
      <c r="I68" s="15">
        <f t="shared" si="2"/>
        <v>0</v>
      </c>
    </row>
    <row r="69" spans="1:9" hidden="1" x14ac:dyDescent="0.15">
      <c r="A69" s="137" t="s">
        <v>840</v>
      </c>
      <c r="B69" s="1" t="s">
        <v>841</v>
      </c>
      <c r="C69" s="8" t="s">
        <v>17</v>
      </c>
      <c r="D69" s="18">
        <v>9</v>
      </c>
      <c r="E69" s="18">
        <v>7</v>
      </c>
      <c r="F69" s="18"/>
      <c r="G69" s="75">
        <f t="shared" si="3"/>
        <v>16</v>
      </c>
      <c r="H69" s="75">
        <f t="shared" si="1"/>
        <v>10.4</v>
      </c>
      <c r="I69" s="15">
        <f t="shared" si="2"/>
        <v>0</v>
      </c>
    </row>
    <row r="70" spans="1:9" hidden="1" x14ac:dyDescent="0.15">
      <c r="A70" s="137" t="s">
        <v>842</v>
      </c>
      <c r="B70" s="1" t="s">
        <v>843</v>
      </c>
      <c r="C70" s="8" t="s">
        <v>3</v>
      </c>
      <c r="D70" s="18">
        <v>235</v>
      </c>
      <c r="E70" s="18">
        <v>180</v>
      </c>
      <c r="F70" s="18"/>
      <c r="G70" s="75">
        <f t="shared" si="3"/>
        <v>415</v>
      </c>
      <c r="H70" s="75">
        <f t="shared" si="1"/>
        <v>269.75</v>
      </c>
      <c r="I70" s="15">
        <f t="shared" si="2"/>
        <v>0</v>
      </c>
    </row>
    <row r="71" spans="1:9" hidden="1" x14ac:dyDescent="0.15">
      <c r="A71" s="137" t="s">
        <v>844</v>
      </c>
      <c r="B71" s="1" t="s">
        <v>845</v>
      </c>
      <c r="C71" s="8" t="s">
        <v>3</v>
      </c>
      <c r="D71" s="18">
        <v>361</v>
      </c>
      <c r="E71" s="18">
        <v>220</v>
      </c>
      <c r="F71" s="18"/>
      <c r="G71" s="75">
        <f t="shared" si="3"/>
        <v>581</v>
      </c>
      <c r="H71" s="75">
        <f t="shared" si="1"/>
        <v>377.65000000000003</v>
      </c>
      <c r="I71" s="15">
        <f t="shared" si="2"/>
        <v>0</v>
      </c>
    </row>
    <row r="72" spans="1:9" hidden="1" x14ac:dyDescent="0.15">
      <c r="A72" s="137" t="s">
        <v>846</v>
      </c>
      <c r="B72" s="1" t="s">
        <v>847</v>
      </c>
      <c r="C72" s="8" t="s">
        <v>3</v>
      </c>
      <c r="D72" s="18">
        <v>546</v>
      </c>
      <c r="E72" s="142">
        <v>289</v>
      </c>
      <c r="F72" s="142"/>
      <c r="G72" s="75">
        <f t="shared" si="3"/>
        <v>835</v>
      </c>
      <c r="H72" s="75">
        <f t="shared" si="1"/>
        <v>542.75</v>
      </c>
      <c r="I72" s="15">
        <f t="shared" si="2"/>
        <v>0</v>
      </c>
    </row>
    <row r="73" spans="1:9" hidden="1" x14ac:dyDescent="0.15">
      <c r="A73" s="137" t="s">
        <v>848</v>
      </c>
      <c r="B73" s="21" t="s">
        <v>849</v>
      </c>
      <c r="C73" s="12" t="s">
        <v>3</v>
      </c>
      <c r="D73" s="18">
        <v>269</v>
      </c>
      <c r="E73" s="18">
        <v>320</v>
      </c>
      <c r="F73" s="18"/>
      <c r="G73" s="14">
        <f t="shared" si="3"/>
        <v>589</v>
      </c>
      <c r="H73" s="14">
        <f t="shared" si="1"/>
        <v>382.85</v>
      </c>
      <c r="I73" s="15">
        <f t="shared" si="2"/>
        <v>0</v>
      </c>
    </row>
    <row r="74" spans="1:9" hidden="1" x14ac:dyDescent="0.15">
      <c r="A74" s="137" t="s">
        <v>850</v>
      </c>
      <c r="B74" s="1" t="s">
        <v>851</v>
      </c>
      <c r="C74" s="8" t="s">
        <v>17</v>
      </c>
      <c r="D74" s="18">
        <v>668</v>
      </c>
      <c r="E74" s="18">
        <v>136</v>
      </c>
      <c r="F74" s="18"/>
      <c r="G74" s="75">
        <f t="shared" si="3"/>
        <v>804</v>
      </c>
      <c r="H74" s="75">
        <f t="shared" si="1"/>
        <v>522.6</v>
      </c>
      <c r="I74" s="15">
        <f t="shared" si="2"/>
        <v>0</v>
      </c>
    </row>
    <row r="75" spans="1:9" hidden="1" x14ac:dyDescent="0.15">
      <c r="A75" s="137" t="s">
        <v>852</v>
      </c>
      <c r="B75" s="1" t="s">
        <v>853</v>
      </c>
      <c r="C75" s="8" t="s">
        <v>17</v>
      </c>
      <c r="D75" s="18">
        <v>16</v>
      </c>
      <c r="E75" s="18">
        <v>11</v>
      </c>
      <c r="F75" s="18"/>
      <c r="G75" s="75">
        <f t="shared" si="3"/>
        <v>27</v>
      </c>
      <c r="H75" s="75">
        <f t="shared" si="1"/>
        <v>17.55</v>
      </c>
      <c r="I75" s="15">
        <f t="shared" si="2"/>
        <v>0</v>
      </c>
    </row>
    <row r="76" spans="1:9" hidden="1" x14ac:dyDescent="0.15">
      <c r="A76" s="137" t="s">
        <v>854</v>
      </c>
      <c r="B76" s="1" t="s">
        <v>855</v>
      </c>
      <c r="C76" s="8" t="s">
        <v>17</v>
      </c>
      <c r="D76" s="18">
        <v>38</v>
      </c>
      <c r="E76" s="18">
        <v>31</v>
      </c>
      <c r="F76" s="18"/>
      <c r="G76" s="75">
        <f t="shared" si="3"/>
        <v>69</v>
      </c>
      <c r="H76" s="75">
        <f t="shared" si="1"/>
        <v>44.85</v>
      </c>
      <c r="I76" s="15">
        <f t="shared" si="2"/>
        <v>0</v>
      </c>
    </row>
    <row r="77" spans="1:9" hidden="1" x14ac:dyDescent="0.15">
      <c r="A77" s="137" t="s">
        <v>856</v>
      </c>
      <c r="B77" s="1" t="s">
        <v>857</v>
      </c>
      <c r="C77" s="8" t="s">
        <v>17</v>
      </c>
      <c r="D77" s="18">
        <v>54</v>
      </c>
      <c r="E77" s="18">
        <v>20</v>
      </c>
      <c r="F77" s="18"/>
      <c r="G77" s="75">
        <f t="shared" si="3"/>
        <v>74</v>
      </c>
      <c r="H77" s="75">
        <f t="shared" ref="H77:H140" si="4">G77*0.65</f>
        <v>48.1</v>
      </c>
      <c r="I77" s="15">
        <f t="shared" ref="I77:I140" si="5">H77*F77</f>
        <v>0</v>
      </c>
    </row>
    <row r="78" spans="1:9" hidden="1" x14ac:dyDescent="0.15">
      <c r="A78" s="137" t="s">
        <v>858</v>
      </c>
      <c r="B78" s="1" t="s">
        <v>859</v>
      </c>
      <c r="C78" s="8" t="s">
        <v>17</v>
      </c>
      <c r="D78" s="18">
        <v>78</v>
      </c>
      <c r="E78" s="18">
        <v>26</v>
      </c>
      <c r="F78" s="18"/>
      <c r="G78" s="75">
        <f t="shared" si="3"/>
        <v>104</v>
      </c>
      <c r="H78" s="75">
        <f t="shared" si="4"/>
        <v>67.600000000000009</v>
      </c>
      <c r="I78" s="15">
        <f t="shared" si="5"/>
        <v>0</v>
      </c>
    </row>
    <row r="79" spans="1:9" hidden="1" x14ac:dyDescent="0.15">
      <c r="A79" s="137" t="s">
        <v>860</v>
      </c>
      <c r="B79" s="1" t="s">
        <v>861</v>
      </c>
      <c r="C79" s="8" t="s">
        <v>17</v>
      </c>
      <c r="D79" s="18">
        <v>131</v>
      </c>
      <c r="E79" s="18">
        <v>28</v>
      </c>
      <c r="F79" s="18"/>
      <c r="G79" s="75">
        <f t="shared" si="3"/>
        <v>159</v>
      </c>
      <c r="H79" s="75">
        <f t="shared" si="4"/>
        <v>103.35000000000001</v>
      </c>
      <c r="I79" s="15">
        <f t="shared" si="5"/>
        <v>0</v>
      </c>
    </row>
    <row r="80" spans="1:9" hidden="1" x14ac:dyDescent="0.15">
      <c r="A80" s="137" t="s">
        <v>862</v>
      </c>
      <c r="B80" s="1" t="s">
        <v>863</v>
      </c>
      <c r="C80" s="8" t="s">
        <v>3</v>
      </c>
      <c r="D80" s="18">
        <v>25</v>
      </c>
      <c r="E80" s="18">
        <v>12</v>
      </c>
      <c r="F80" s="18"/>
      <c r="G80" s="75">
        <f t="shared" si="3"/>
        <v>37</v>
      </c>
      <c r="H80" s="75">
        <f t="shared" si="4"/>
        <v>24.05</v>
      </c>
      <c r="I80" s="15">
        <f t="shared" si="5"/>
        <v>0</v>
      </c>
    </row>
    <row r="81" spans="1:9" hidden="1" x14ac:dyDescent="0.15">
      <c r="A81" s="137" t="s">
        <v>864</v>
      </c>
      <c r="B81" s="1" t="s">
        <v>865</v>
      </c>
      <c r="C81" s="8" t="s">
        <v>3</v>
      </c>
      <c r="D81" s="18">
        <v>69</v>
      </c>
      <c r="E81" s="142">
        <v>19</v>
      </c>
      <c r="F81" s="142"/>
      <c r="G81" s="75">
        <f t="shared" si="3"/>
        <v>88</v>
      </c>
      <c r="H81" s="75">
        <f t="shared" si="4"/>
        <v>57.2</v>
      </c>
      <c r="I81" s="15">
        <f t="shared" si="5"/>
        <v>0</v>
      </c>
    </row>
    <row r="82" spans="1:9" hidden="1" x14ac:dyDescent="0.15">
      <c r="A82" s="137" t="s">
        <v>866</v>
      </c>
      <c r="B82" s="1" t="s">
        <v>867</v>
      </c>
      <c r="C82" s="8" t="s">
        <v>3</v>
      </c>
      <c r="D82" s="18">
        <v>10</v>
      </c>
      <c r="E82" s="18">
        <v>10</v>
      </c>
      <c r="F82" s="18"/>
      <c r="G82" s="75">
        <f t="shared" si="3"/>
        <v>20</v>
      </c>
      <c r="H82" s="75">
        <f t="shared" si="4"/>
        <v>13</v>
      </c>
      <c r="I82" s="15">
        <f t="shared" si="5"/>
        <v>0</v>
      </c>
    </row>
    <row r="83" spans="1:9" hidden="1" x14ac:dyDescent="0.15">
      <c r="A83" s="137" t="s">
        <v>868</v>
      </c>
      <c r="B83" s="1" t="s">
        <v>251</v>
      </c>
      <c r="C83" s="8" t="s">
        <v>3</v>
      </c>
      <c r="D83" s="18">
        <v>3</v>
      </c>
      <c r="E83" s="142">
        <v>2</v>
      </c>
      <c r="F83" s="142"/>
      <c r="G83" s="75">
        <f t="shared" si="3"/>
        <v>5</v>
      </c>
      <c r="H83" s="75">
        <f t="shared" si="4"/>
        <v>3.25</v>
      </c>
      <c r="I83" s="15">
        <f t="shared" si="5"/>
        <v>0</v>
      </c>
    </row>
    <row r="84" spans="1:9" hidden="1" x14ac:dyDescent="0.15">
      <c r="A84" s="137" t="s">
        <v>869</v>
      </c>
      <c r="B84" s="1" t="s">
        <v>870</v>
      </c>
      <c r="C84" s="8" t="s">
        <v>17</v>
      </c>
      <c r="D84" s="18">
        <v>40</v>
      </c>
      <c r="E84" s="18">
        <v>14</v>
      </c>
      <c r="F84" s="18"/>
      <c r="G84" s="75">
        <f t="shared" si="3"/>
        <v>54</v>
      </c>
      <c r="H84" s="75">
        <f t="shared" si="4"/>
        <v>35.1</v>
      </c>
      <c r="I84" s="15">
        <f t="shared" si="5"/>
        <v>0</v>
      </c>
    </row>
    <row r="85" spans="1:9" hidden="1" x14ac:dyDescent="0.15">
      <c r="A85" s="138" t="s">
        <v>871</v>
      </c>
      <c r="B85" s="134" t="s">
        <v>872</v>
      </c>
      <c r="C85" s="8" t="s">
        <v>12</v>
      </c>
      <c r="D85" s="18">
        <v>2</v>
      </c>
      <c r="E85" s="18">
        <v>2</v>
      </c>
      <c r="F85" s="18"/>
      <c r="G85" s="131">
        <f t="shared" si="3"/>
        <v>4</v>
      </c>
      <c r="H85" s="131">
        <f t="shared" si="4"/>
        <v>2.6</v>
      </c>
      <c r="I85" s="15">
        <f t="shared" si="5"/>
        <v>0</v>
      </c>
    </row>
    <row r="86" spans="1:9" hidden="1" x14ac:dyDescent="0.15">
      <c r="A86" s="138" t="s">
        <v>873</v>
      </c>
      <c r="B86" s="134" t="s">
        <v>874</v>
      </c>
      <c r="C86" s="8" t="s">
        <v>12</v>
      </c>
      <c r="D86" s="18">
        <v>4</v>
      </c>
      <c r="E86" s="18">
        <v>2</v>
      </c>
      <c r="F86" s="18"/>
      <c r="G86" s="131">
        <f t="shared" ref="G86:G147" si="6">+E86+D86</f>
        <v>6</v>
      </c>
      <c r="H86" s="131">
        <f t="shared" si="4"/>
        <v>3.9000000000000004</v>
      </c>
      <c r="I86" s="15">
        <f t="shared" si="5"/>
        <v>0</v>
      </c>
    </row>
    <row r="87" spans="1:9" hidden="1" x14ac:dyDescent="0.15">
      <c r="A87" s="138" t="s">
        <v>875</v>
      </c>
      <c r="B87" s="134" t="s">
        <v>876</v>
      </c>
      <c r="C87" s="8" t="s">
        <v>12</v>
      </c>
      <c r="D87" s="18">
        <v>3</v>
      </c>
      <c r="E87" s="18">
        <v>2</v>
      </c>
      <c r="F87" s="18"/>
      <c r="G87" s="131">
        <f t="shared" si="6"/>
        <v>5</v>
      </c>
      <c r="H87" s="131">
        <f t="shared" si="4"/>
        <v>3.25</v>
      </c>
      <c r="I87" s="15">
        <f t="shared" si="5"/>
        <v>0</v>
      </c>
    </row>
    <row r="88" spans="1:9" hidden="1" x14ac:dyDescent="0.15">
      <c r="A88" s="138" t="s">
        <v>877</v>
      </c>
      <c r="B88" s="134" t="s">
        <v>878</v>
      </c>
      <c r="C88" s="8" t="s">
        <v>12</v>
      </c>
      <c r="D88" s="18">
        <v>5</v>
      </c>
      <c r="E88" s="18">
        <v>2</v>
      </c>
      <c r="F88" s="18"/>
      <c r="G88" s="131">
        <f t="shared" si="6"/>
        <v>7</v>
      </c>
      <c r="H88" s="131">
        <f t="shared" si="4"/>
        <v>4.55</v>
      </c>
      <c r="I88" s="15">
        <f t="shared" si="5"/>
        <v>0</v>
      </c>
    </row>
    <row r="89" spans="1:9" hidden="1" x14ac:dyDescent="0.15">
      <c r="A89" s="138" t="s">
        <v>879</v>
      </c>
      <c r="B89" s="134" t="s">
        <v>880</v>
      </c>
      <c r="C89" s="8" t="s">
        <v>17</v>
      </c>
      <c r="D89" s="18">
        <v>210</v>
      </c>
      <c r="E89" s="18">
        <v>133</v>
      </c>
      <c r="F89" s="18"/>
      <c r="G89" s="131">
        <f t="shared" si="6"/>
        <v>343</v>
      </c>
      <c r="H89" s="131">
        <f t="shared" si="4"/>
        <v>222.95000000000002</v>
      </c>
      <c r="I89" s="15">
        <f t="shared" si="5"/>
        <v>0</v>
      </c>
    </row>
    <row r="90" spans="1:9" ht="46.5" x14ac:dyDescent="0.15">
      <c r="A90" s="138" t="s">
        <v>881</v>
      </c>
      <c r="B90" s="134" t="s">
        <v>882</v>
      </c>
      <c r="C90" s="8" t="s">
        <v>17</v>
      </c>
      <c r="D90" s="18">
        <v>890</v>
      </c>
      <c r="E90" s="18">
        <v>184</v>
      </c>
      <c r="F90" s="18">
        <v>28</v>
      </c>
      <c r="G90" s="131">
        <f t="shared" si="6"/>
        <v>1074</v>
      </c>
      <c r="H90" s="131">
        <f t="shared" si="4"/>
        <v>698.1</v>
      </c>
      <c r="I90" s="15">
        <f t="shared" si="5"/>
        <v>19546.8</v>
      </c>
    </row>
    <row r="91" spans="1:9" hidden="1" x14ac:dyDescent="0.15">
      <c r="A91" s="138" t="s">
        <v>883</v>
      </c>
      <c r="B91" s="134" t="s">
        <v>884</v>
      </c>
      <c r="C91" s="8" t="s">
        <v>17</v>
      </c>
      <c r="D91" s="18">
        <v>410</v>
      </c>
      <c r="E91" s="18">
        <v>163</v>
      </c>
      <c r="F91" s="18"/>
      <c r="G91" s="131">
        <f t="shared" si="6"/>
        <v>573</v>
      </c>
      <c r="H91" s="131">
        <f t="shared" si="4"/>
        <v>372.45</v>
      </c>
      <c r="I91" s="15">
        <f t="shared" si="5"/>
        <v>0</v>
      </c>
    </row>
    <row r="92" spans="1:9" hidden="1" x14ac:dyDescent="0.15">
      <c r="A92" s="138" t="s">
        <v>885</v>
      </c>
      <c r="B92" s="134" t="s">
        <v>886</v>
      </c>
      <c r="C92" s="8" t="s">
        <v>17</v>
      </c>
      <c r="D92" s="18">
        <v>1080</v>
      </c>
      <c r="E92" s="18">
        <v>210</v>
      </c>
      <c r="F92" s="18"/>
      <c r="G92" s="131">
        <f t="shared" si="6"/>
        <v>1290</v>
      </c>
      <c r="H92" s="131">
        <f t="shared" si="4"/>
        <v>838.5</v>
      </c>
      <c r="I92" s="15">
        <f t="shared" si="5"/>
        <v>0</v>
      </c>
    </row>
    <row r="93" spans="1:9" hidden="1" x14ac:dyDescent="0.15">
      <c r="A93" s="138" t="s">
        <v>887</v>
      </c>
      <c r="B93" s="1" t="s">
        <v>888</v>
      </c>
      <c r="C93" s="8" t="s">
        <v>17</v>
      </c>
      <c r="D93" s="18">
        <v>310</v>
      </c>
      <c r="E93" s="18">
        <v>210</v>
      </c>
      <c r="F93" s="18"/>
      <c r="G93" s="75">
        <f t="shared" si="6"/>
        <v>520</v>
      </c>
      <c r="H93" s="75">
        <f t="shared" si="4"/>
        <v>338</v>
      </c>
      <c r="I93" s="15">
        <f t="shared" si="5"/>
        <v>0</v>
      </c>
    </row>
    <row r="94" spans="1:9" hidden="1" x14ac:dyDescent="0.15">
      <c r="A94" s="138" t="s">
        <v>889</v>
      </c>
      <c r="B94" s="1" t="s">
        <v>890</v>
      </c>
      <c r="C94" s="8" t="s">
        <v>17</v>
      </c>
      <c r="D94" s="18">
        <v>600</v>
      </c>
      <c r="E94" s="18">
        <v>238</v>
      </c>
      <c r="F94" s="18"/>
      <c r="G94" s="75">
        <f t="shared" si="6"/>
        <v>838</v>
      </c>
      <c r="H94" s="75">
        <f t="shared" si="4"/>
        <v>544.70000000000005</v>
      </c>
      <c r="I94" s="15">
        <f t="shared" si="5"/>
        <v>0</v>
      </c>
    </row>
    <row r="95" spans="1:9" ht="24" x14ac:dyDescent="0.15">
      <c r="A95" s="138" t="s">
        <v>891</v>
      </c>
      <c r="B95" s="21" t="s">
        <v>892</v>
      </c>
      <c r="C95" s="12" t="s">
        <v>3</v>
      </c>
      <c r="D95" s="18">
        <v>442</v>
      </c>
      <c r="E95" s="18">
        <v>294</v>
      </c>
      <c r="F95" s="18">
        <v>2</v>
      </c>
      <c r="G95" s="15">
        <f t="shared" si="6"/>
        <v>736</v>
      </c>
      <c r="H95" s="15">
        <f t="shared" si="4"/>
        <v>478.40000000000003</v>
      </c>
      <c r="I95" s="15">
        <f t="shared" si="5"/>
        <v>956.80000000000007</v>
      </c>
    </row>
    <row r="96" spans="1:9" hidden="1" x14ac:dyDescent="0.15">
      <c r="A96" s="138" t="s">
        <v>893</v>
      </c>
      <c r="B96" s="21" t="s">
        <v>894</v>
      </c>
      <c r="C96" s="12" t="s">
        <v>3</v>
      </c>
      <c r="D96" s="18">
        <v>0</v>
      </c>
      <c r="E96" s="18">
        <v>12</v>
      </c>
      <c r="F96" s="18"/>
      <c r="G96" s="130">
        <f t="shared" si="6"/>
        <v>12</v>
      </c>
      <c r="H96" s="130">
        <f t="shared" si="4"/>
        <v>7.8000000000000007</v>
      </c>
      <c r="I96" s="15">
        <f t="shared" si="5"/>
        <v>0</v>
      </c>
    </row>
    <row r="97" spans="1:9" hidden="1" x14ac:dyDescent="0.15">
      <c r="A97" s="138" t="s">
        <v>895</v>
      </c>
      <c r="B97" s="21" t="s">
        <v>896</v>
      </c>
      <c r="C97" s="12" t="s">
        <v>3</v>
      </c>
      <c r="D97" s="18">
        <v>1</v>
      </c>
      <c r="E97" s="18">
        <v>3</v>
      </c>
      <c r="F97" s="18"/>
      <c r="G97" s="130">
        <f t="shared" si="6"/>
        <v>4</v>
      </c>
      <c r="H97" s="130">
        <f t="shared" si="4"/>
        <v>2.6</v>
      </c>
      <c r="I97" s="15">
        <f t="shared" si="5"/>
        <v>0</v>
      </c>
    </row>
    <row r="98" spans="1:9" hidden="1" x14ac:dyDescent="0.15">
      <c r="A98" s="138" t="s">
        <v>897</v>
      </c>
      <c r="B98" s="1" t="s">
        <v>350</v>
      </c>
      <c r="C98" s="8" t="s">
        <v>3</v>
      </c>
      <c r="D98" s="18">
        <v>0</v>
      </c>
      <c r="E98" s="18">
        <v>190</v>
      </c>
      <c r="F98" s="18"/>
      <c r="G98" s="75">
        <f t="shared" si="6"/>
        <v>190</v>
      </c>
      <c r="H98" s="75">
        <f t="shared" si="4"/>
        <v>123.5</v>
      </c>
      <c r="I98" s="15">
        <f t="shared" si="5"/>
        <v>0</v>
      </c>
    </row>
    <row r="99" spans="1:9" hidden="1" x14ac:dyDescent="0.15">
      <c r="A99" s="138" t="s">
        <v>898</v>
      </c>
      <c r="B99" s="1" t="s">
        <v>899</v>
      </c>
      <c r="C99" s="7" t="s">
        <v>837</v>
      </c>
      <c r="D99" s="18">
        <v>22</v>
      </c>
      <c r="E99" s="18">
        <v>110</v>
      </c>
      <c r="F99" s="18"/>
      <c r="G99" s="75">
        <f t="shared" si="6"/>
        <v>132</v>
      </c>
      <c r="H99" s="75">
        <f t="shared" si="4"/>
        <v>85.8</v>
      </c>
      <c r="I99" s="15">
        <f t="shared" si="5"/>
        <v>0</v>
      </c>
    </row>
    <row r="100" spans="1:9" hidden="1" x14ac:dyDescent="0.15">
      <c r="A100" s="138" t="s">
        <v>900</v>
      </c>
      <c r="B100" s="1" t="s">
        <v>901</v>
      </c>
      <c r="C100" s="7" t="s">
        <v>837</v>
      </c>
      <c r="D100" s="18">
        <v>167</v>
      </c>
      <c r="E100" s="18">
        <v>60</v>
      </c>
      <c r="F100" s="18"/>
      <c r="G100" s="75">
        <f t="shared" si="6"/>
        <v>227</v>
      </c>
      <c r="H100" s="75">
        <f t="shared" si="4"/>
        <v>147.55000000000001</v>
      </c>
      <c r="I100" s="15">
        <f t="shared" si="5"/>
        <v>0</v>
      </c>
    </row>
    <row r="101" spans="1:9" ht="35.25" x14ac:dyDescent="0.15">
      <c r="A101" s="138" t="s">
        <v>902</v>
      </c>
      <c r="B101" s="21" t="s">
        <v>903</v>
      </c>
      <c r="C101" s="12" t="s">
        <v>3</v>
      </c>
      <c r="D101" s="18">
        <v>26</v>
      </c>
      <c r="E101" s="18">
        <v>3</v>
      </c>
      <c r="F101" s="18">
        <v>26</v>
      </c>
      <c r="G101" s="75">
        <f t="shared" si="6"/>
        <v>29</v>
      </c>
      <c r="H101" s="75">
        <f t="shared" si="4"/>
        <v>18.850000000000001</v>
      </c>
      <c r="I101" s="15">
        <f t="shared" si="5"/>
        <v>490.1</v>
      </c>
    </row>
    <row r="102" spans="1:9" hidden="1" x14ac:dyDescent="0.15">
      <c r="A102" s="138" t="s">
        <v>904</v>
      </c>
      <c r="B102" s="21" t="s">
        <v>905</v>
      </c>
      <c r="C102" s="12" t="s">
        <v>12</v>
      </c>
      <c r="D102" s="18">
        <v>6</v>
      </c>
      <c r="E102" s="18">
        <v>1</v>
      </c>
      <c r="F102" s="18"/>
      <c r="G102" s="14">
        <f t="shared" si="6"/>
        <v>7</v>
      </c>
      <c r="H102" s="14">
        <f t="shared" si="4"/>
        <v>4.55</v>
      </c>
      <c r="I102" s="15">
        <f t="shared" si="5"/>
        <v>0</v>
      </c>
    </row>
    <row r="103" spans="1:9" hidden="1" x14ac:dyDescent="0.15">
      <c r="A103" s="138" t="s">
        <v>906</v>
      </c>
      <c r="B103" s="1" t="s">
        <v>907</v>
      </c>
      <c r="C103" s="8" t="s">
        <v>3</v>
      </c>
      <c r="D103" s="18">
        <v>1290</v>
      </c>
      <c r="E103" s="18">
        <v>560</v>
      </c>
      <c r="F103" s="18"/>
      <c r="G103" s="75">
        <f t="shared" si="6"/>
        <v>1850</v>
      </c>
      <c r="H103" s="75">
        <f t="shared" si="4"/>
        <v>1202.5</v>
      </c>
      <c r="I103" s="15">
        <f t="shared" si="5"/>
        <v>0</v>
      </c>
    </row>
    <row r="104" spans="1:9" hidden="1" x14ac:dyDescent="0.15">
      <c r="A104" s="138" t="s">
        <v>908</v>
      </c>
      <c r="B104" s="1" t="s">
        <v>909</v>
      </c>
      <c r="C104" s="8" t="s">
        <v>3</v>
      </c>
      <c r="D104" s="18">
        <v>1710</v>
      </c>
      <c r="E104" s="18">
        <v>560</v>
      </c>
      <c r="F104" s="18"/>
      <c r="G104" s="75">
        <f t="shared" si="6"/>
        <v>2270</v>
      </c>
      <c r="H104" s="75">
        <f t="shared" si="4"/>
        <v>1475.5</v>
      </c>
      <c r="I104" s="15">
        <f t="shared" si="5"/>
        <v>0</v>
      </c>
    </row>
    <row r="105" spans="1:9" hidden="1" x14ac:dyDescent="0.15">
      <c r="A105" s="138" t="s">
        <v>910</v>
      </c>
      <c r="B105" s="1" t="s">
        <v>911</v>
      </c>
      <c r="C105" s="8" t="s">
        <v>3</v>
      </c>
      <c r="D105" s="18">
        <v>2050</v>
      </c>
      <c r="E105" s="18">
        <v>720</v>
      </c>
      <c r="F105" s="18"/>
      <c r="G105" s="75">
        <f t="shared" si="6"/>
        <v>2770</v>
      </c>
      <c r="H105" s="75">
        <f t="shared" si="4"/>
        <v>1800.5</v>
      </c>
      <c r="I105" s="15">
        <f t="shared" si="5"/>
        <v>0</v>
      </c>
    </row>
    <row r="106" spans="1:9" hidden="1" x14ac:dyDescent="0.15">
      <c r="A106" s="138" t="s">
        <v>912</v>
      </c>
      <c r="B106" s="1" t="s">
        <v>913</v>
      </c>
      <c r="C106" s="8" t="s">
        <v>3</v>
      </c>
      <c r="D106" s="18">
        <v>2230</v>
      </c>
      <c r="E106" s="18">
        <v>720</v>
      </c>
      <c r="F106" s="18"/>
      <c r="G106" s="75">
        <f t="shared" si="6"/>
        <v>2950</v>
      </c>
      <c r="H106" s="75">
        <f t="shared" si="4"/>
        <v>1917.5</v>
      </c>
      <c r="I106" s="15">
        <f t="shared" si="5"/>
        <v>0</v>
      </c>
    </row>
    <row r="107" spans="1:9" hidden="1" x14ac:dyDescent="0.15">
      <c r="A107" s="138" t="s">
        <v>914</v>
      </c>
      <c r="B107" s="1" t="s">
        <v>915</v>
      </c>
      <c r="C107" s="8" t="s">
        <v>3</v>
      </c>
      <c r="D107" s="18">
        <v>2400</v>
      </c>
      <c r="E107" s="18">
        <v>720</v>
      </c>
      <c r="F107" s="18"/>
      <c r="G107" s="75">
        <f t="shared" si="6"/>
        <v>3120</v>
      </c>
      <c r="H107" s="75">
        <f t="shared" si="4"/>
        <v>2028</v>
      </c>
      <c r="I107" s="15">
        <f t="shared" si="5"/>
        <v>0</v>
      </c>
    </row>
    <row r="108" spans="1:9" hidden="1" x14ac:dyDescent="0.15">
      <c r="A108" s="138" t="s">
        <v>916</v>
      </c>
      <c r="B108" s="1" t="s">
        <v>917</v>
      </c>
      <c r="C108" s="8" t="s">
        <v>3</v>
      </c>
      <c r="D108" s="18">
        <v>5240</v>
      </c>
      <c r="E108" s="18">
        <v>980</v>
      </c>
      <c r="F108" s="18"/>
      <c r="G108" s="75">
        <f t="shared" si="6"/>
        <v>6220</v>
      </c>
      <c r="H108" s="75">
        <f t="shared" si="4"/>
        <v>4043</v>
      </c>
      <c r="I108" s="15">
        <f t="shared" si="5"/>
        <v>0</v>
      </c>
    </row>
    <row r="109" spans="1:9" hidden="1" x14ac:dyDescent="0.15">
      <c r="A109" s="138" t="s">
        <v>918</v>
      </c>
      <c r="B109" s="1" t="s">
        <v>919</v>
      </c>
      <c r="C109" s="8" t="s">
        <v>3</v>
      </c>
      <c r="D109" s="18">
        <v>5240</v>
      </c>
      <c r="E109" s="18">
        <v>450</v>
      </c>
      <c r="F109" s="18"/>
      <c r="G109" s="75">
        <f t="shared" si="6"/>
        <v>5690</v>
      </c>
      <c r="H109" s="75">
        <f t="shared" si="4"/>
        <v>3698.5</v>
      </c>
      <c r="I109" s="15">
        <f t="shared" si="5"/>
        <v>0</v>
      </c>
    </row>
    <row r="110" spans="1:9" hidden="1" x14ac:dyDescent="0.15">
      <c r="A110" s="138" t="s">
        <v>920</v>
      </c>
      <c r="B110" s="1" t="s">
        <v>921</v>
      </c>
      <c r="C110" s="8" t="s">
        <v>3</v>
      </c>
      <c r="D110" s="18">
        <v>6520</v>
      </c>
      <c r="E110" s="18">
        <v>450</v>
      </c>
      <c r="F110" s="18"/>
      <c r="G110" s="75">
        <f t="shared" si="6"/>
        <v>6970</v>
      </c>
      <c r="H110" s="75">
        <f t="shared" si="4"/>
        <v>4530.5</v>
      </c>
      <c r="I110" s="15">
        <f t="shared" si="5"/>
        <v>0</v>
      </c>
    </row>
    <row r="111" spans="1:9" hidden="1" x14ac:dyDescent="0.15">
      <c r="A111" s="138" t="s">
        <v>922</v>
      </c>
      <c r="B111" s="1" t="s">
        <v>923</v>
      </c>
      <c r="C111" s="8" t="s">
        <v>3</v>
      </c>
      <c r="D111" s="18">
        <v>6600</v>
      </c>
      <c r="E111" s="18">
        <v>450</v>
      </c>
      <c r="F111" s="18"/>
      <c r="G111" s="75">
        <f t="shared" si="6"/>
        <v>7050</v>
      </c>
      <c r="H111" s="75">
        <f t="shared" si="4"/>
        <v>4582.5</v>
      </c>
      <c r="I111" s="15">
        <f t="shared" si="5"/>
        <v>0</v>
      </c>
    </row>
    <row r="112" spans="1:9" hidden="1" x14ac:dyDescent="0.15">
      <c r="A112" s="138" t="s">
        <v>924</v>
      </c>
      <c r="B112" s="1" t="s">
        <v>925</v>
      </c>
      <c r="C112" s="8" t="s">
        <v>3</v>
      </c>
      <c r="D112" s="18">
        <v>7130</v>
      </c>
      <c r="E112" s="18">
        <v>450</v>
      </c>
      <c r="F112" s="18"/>
      <c r="G112" s="75">
        <f t="shared" si="6"/>
        <v>7580</v>
      </c>
      <c r="H112" s="75">
        <f t="shared" si="4"/>
        <v>4927</v>
      </c>
      <c r="I112" s="15">
        <f t="shared" si="5"/>
        <v>0</v>
      </c>
    </row>
    <row r="113" spans="1:9" hidden="1" x14ac:dyDescent="0.15">
      <c r="A113" s="138" t="s">
        <v>926</v>
      </c>
      <c r="B113" s="1" t="s">
        <v>927</v>
      </c>
      <c r="C113" s="8" t="s">
        <v>3</v>
      </c>
      <c r="D113" s="18">
        <v>11370</v>
      </c>
      <c r="E113" s="18">
        <v>980</v>
      </c>
      <c r="F113" s="18"/>
      <c r="G113" s="75">
        <f t="shared" si="6"/>
        <v>12350</v>
      </c>
      <c r="H113" s="75">
        <f t="shared" si="4"/>
        <v>8027.5</v>
      </c>
      <c r="I113" s="15">
        <f t="shared" si="5"/>
        <v>0</v>
      </c>
    </row>
    <row r="114" spans="1:9" hidden="1" x14ac:dyDescent="0.15">
      <c r="A114" s="138" t="s">
        <v>928</v>
      </c>
      <c r="B114" s="1" t="s">
        <v>929</v>
      </c>
      <c r="C114" s="8" t="s">
        <v>3</v>
      </c>
      <c r="D114" s="18">
        <v>12420</v>
      </c>
      <c r="E114" s="18">
        <v>980</v>
      </c>
      <c r="F114" s="18"/>
      <c r="G114" s="75">
        <f t="shared" si="6"/>
        <v>13400</v>
      </c>
      <c r="H114" s="75">
        <f t="shared" si="4"/>
        <v>8710</v>
      </c>
      <c r="I114" s="15">
        <f t="shared" si="5"/>
        <v>0</v>
      </c>
    </row>
    <row r="115" spans="1:9" hidden="1" x14ac:dyDescent="0.15">
      <c r="A115" s="138" t="s">
        <v>930</v>
      </c>
      <c r="B115" s="1" t="s">
        <v>931</v>
      </c>
      <c r="C115" s="8" t="s">
        <v>3</v>
      </c>
      <c r="D115" s="18">
        <v>14</v>
      </c>
      <c r="E115" s="18">
        <v>6</v>
      </c>
      <c r="F115" s="18"/>
      <c r="G115" s="75">
        <f t="shared" si="6"/>
        <v>20</v>
      </c>
      <c r="H115" s="75">
        <f t="shared" si="4"/>
        <v>13</v>
      </c>
      <c r="I115" s="15">
        <f t="shared" si="5"/>
        <v>0</v>
      </c>
    </row>
    <row r="116" spans="1:9" hidden="1" x14ac:dyDescent="0.15">
      <c r="A116" s="138" t="s">
        <v>932</v>
      </c>
      <c r="B116" s="1" t="s">
        <v>933</v>
      </c>
      <c r="C116" s="8" t="s">
        <v>3</v>
      </c>
      <c r="D116" s="18">
        <v>28</v>
      </c>
      <c r="E116" s="18">
        <v>6</v>
      </c>
      <c r="F116" s="18"/>
      <c r="G116" s="75">
        <f t="shared" si="6"/>
        <v>34</v>
      </c>
      <c r="H116" s="75">
        <f t="shared" si="4"/>
        <v>22.1</v>
      </c>
      <c r="I116" s="15">
        <f t="shared" si="5"/>
        <v>0</v>
      </c>
    </row>
    <row r="117" spans="1:9" hidden="1" x14ac:dyDescent="0.15">
      <c r="A117" s="138" t="s">
        <v>934</v>
      </c>
      <c r="B117" s="1" t="s">
        <v>935</v>
      </c>
      <c r="C117" s="8" t="s">
        <v>3</v>
      </c>
      <c r="D117" s="18">
        <v>114</v>
      </c>
      <c r="E117" s="142">
        <v>10</v>
      </c>
      <c r="F117" s="142"/>
      <c r="G117" s="75">
        <f t="shared" si="6"/>
        <v>124</v>
      </c>
      <c r="H117" s="75">
        <f t="shared" si="4"/>
        <v>80.600000000000009</v>
      </c>
      <c r="I117" s="15">
        <f t="shared" si="5"/>
        <v>0</v>
      </c>
    </row>
    <row r="118" spans="1:9" hidden="1" x14ac:dyDescent="0.15">
      <c r="A118" s="138" t="s">
        <v>936</v>
      </c>
      <c r="B118" s="1" t="s">
        <v>937</v>
      </c>
      <c r="C118" s="8" t="s">
        <v>3</v>
      </c>
      <c r="D118" s="18">
        <v>181</v>
      </c>
      <c r="E118" s="18">
        <v>13</v>
      </c>
      <c r="F118" s="18"/>
      <c r="G118" s="75">
        <f t="shared" si="6"/>
        <v>194</v>
      </c>
      <c r="H118" s="75">
        <f t="shared" si="4"/>
        <v>126.10000000000001</v>
      </c>
      <c r="I118" s="15">
        <f t="shared" si="5"/>
        <v>0</v>
      </c>
    </row>
    <row r="119" spans="1:9" hidden="1" x14ac:dyDescent="0.15">
      <c r="A119" s="138" t="s">
        <v>938</v>
      </c>
      <c r="B119" s="1" t="s">
        <v>939</v>
      </c>
      <c r="C119" s="8" t="s">
        <v>3</v>
      </c>
      <c r="D119" s="18">
        <v>28</v>
      </c>
      <c r="E119" s="18">
        <v>5</v>
      </c>
      <c r="F119" s="18"/>
      <c r="G119" s="75">
        <f t="shared" si="6"/>
        <v>33</v>
      </c>
      <c r="H119" s="15">
        <f>G119*0.65</f>
        <v>21.45</v>
      </c>
      <c r="I119" s="15">
        <f t="shared" si="5"/>
        <v>0</v>
      </c>
    </row>
    <row r="120" spans="1:9" hidden="1" x14ac:dyDescent="0.15">
      <c r="A120" s="138" t="s">
        <v>940</v>
      </c>
      <c r="B120" s="22" t="s">
        <v>941</v>
      </c>
      <c r="C120" s="8" t="s">
        <v>3</v>
      </c>
      <c r="D120" s="18">
        <v>127</v>
      </c>
      <c r="E120" s="18">
        <v>10</v>
      </c>
      <c r="F120" s="18"/>
      <c r="G120" s="16">
        <f t="shared" si="6"/>
        <v>137</v>
      </c>
      <c r="H120" s="16">
        <f t="shared" si="4"/>
        <v>89.05</v>
      </c>
      <c r="I120" s="15">
        <f t="shared" si="5"/>
        <v>0</v>
      </c>
    </row>
    <row r="121" spans="1:9" hidden="1" x14ac:dyDescent="0.15">
      <c r="A121" s="138" t="s">
        <v>942</v>
      </c>
      <c r="B121" s="22" t="s">
        <v>943</v>
      </c>
      <c r="C121" s="8" t="s">
        <v>3</v>
      </c>
      <c r="D121" s="18">
        <v>5</v>
      </c>
      <c r="E121" s="18">
        <v>30</v>
      </c>
      <c r="F121" s="18"/>
      <c r="G121" s="16">
        <f t="shared" si="6"/>
        <v>35</v>
      </c>
      <c r="H121" s="16">
        <f t="shared" si="4"/>
        <v>22.75</v>
      </c>
      <c r="I121" s="15">
        <f t="shared" si="5"/>
        <v>0</v>
      </c>
    </row>
    <row r="122" spans="1:9" hidden="1" x14ac:dyDescent="0.15">
      <c r="A122" s="138" t="s">
        <v>944</v>
      </c>
      <c r="B122" s="22" t="s">
        <v>945</v>
      </c>
      <c r="C122" s="8" t="s">
        <v>12</v>
      </c>
      <c r="D122" s="18">
        <v>16</v>
      </c>
      <c r="E122" s="18">
        <v>8</v>
      </c>
      <c r="F122" s="18"/>
      <c r="G122" s="16">
        <f t="shared" si="6"/>
        <v>24</v>
      </c>
      <c r="H122" s="16">
        <f t="shared" si="4"/>
        <v>15.600000000000001</v>
      </c>
      <c r="I122" s="15">
        <f t="shared" si="5"/>
        <v>0</v>
      </c>
    </row>
    <row r="123" spans="1:9" hidden="1" x14ac:dyDescent="0.15">
      <c r="A123" s="138" t="s">
        <v>946</v>
      </c>
      <c r="B123" s="22" t="s">
        <v>947</v>
      </c>
      <c r="C123" s="8" t="s">
        <v>3</v>
      </c>
      <c r="D123" s="18">
        <v>141</v>
      </c>
      <c r="E123" s="18">
        <v>0</v>
      </c>
      <c r="F123" s="18"/>
      <c r="G123" s="16">
        <f t="shared" si="6"/>
        <v>141</v>
      </c>
      <c r="H123" s="15">
        <f>G123*0.65</f>
        <v>91.65</v>
      </c>
      <c r="I123" s="15">
        <f t="shared" si="5"/>
        <v>0</v>
      </c>
    </row>
    <row r="124" spans="1:9" hidden="1" x14ac:dyDescent="0.15">
      <c r="A124" s="138" t="s">
        <v>948</v>
      </c>
      <c r="B124" s="1" t="s">
        <v>949</v>
      </c>
      <c r="C124" s="8" t="s">
        <v>3</v>
      </c>
      <c r="D124" s="18">
        <v>839</v>
      </c>
      <c r="E124" s="18">
        <v>506</v>
      </c>
      <c r="F124" s="18"/>
      <c r="G124" s="75">
        <f t="shared" si="6"/>
        <v>1345</v>
      </c>
      <c r="H124" s="75">
        <f t="shared" si="4"/>
        <v>874.25</v>
      </c>
      <c r="I124" s="15">
        <f t="shared" si="5"/>
        <v>0</v>
      </c>
    </row>
    <row r="125" spans="1:9" hidden="1" x14ac:dyDescent="0.15">
      <c r="A125" s="138" t="s">
        <v>950</v>
      </c>
      <c r="B125" s="1" t="s">
        <v>951</v>
      </c>
      <c r="C125" s="8" t="s">
        <v>3</v>
      </c>
      <c r="D125" s="18">
        <v>1906</v>
      </c>
      <c r="E125" s="142">
        <v>798</v>
      </c>
      <c r="F125" s="142"/>
      <c r="G125" s="75">
        <f t="shared" si="6"/>
        <v>2704</v>
      </c>
      <c r="H125" s="15">
        <f>G125*0.65</f>
        <v>1757.6000000000001</v>
      </c>
      <c r="I125" s="15">
        <f t="shared" si="5"/>
        <v>0</v>
      </c>
    </row>
    <row r="126" spans="1:9" hidden="1" x14ac:dyDescent="0.15">
      <c r="A126" s="138" t="s">
        <v>952</v>
      </c>
      <c r="B126" s="1" t="s">
        <v>953</v>
      </c>
      <c r="C126" s="8" t="s">
        <v>3</v>
      </c>
      <c r="D126" s="18">
        <v>1990</v>
      </c>
      <c r="E126" s="18">
        <v>798</v>
      </c>
      <c r="F126" s="18"/>
      <c r="G126" s="75">
        <f t="shared" si="6"/>
        <v>2788</v>
      </c>
      <c r="H126" s="75">
        <f t="shared" si="4"/>
        <v>1812.2</v>
      </c>
      <c r="I126" s="15">
        <f t="shared" si="5"/>
        <v>0</v>
      </c>
    </row>
    <row r="127" spans="1:9" hidden="1" x14ac:dyDescent="0.15">
      <c r="A127" s="138" t="s">
        <v>954</v>
      </c>
      <c r="B127" s="1" t="s">
        <v>955</v>
      </c>
      <c r="C127" s="8" t="s">
        <v>3</v>
      </c>
      <c r="D127" s="18">
        <v>498</v>
      </c>
      <c r="E127" s="142">
        <v>351</v>
      </c>
      <c r="F127" s="142"/>
      <c r="G127" s="75">
        <f t="shared" si="6"/>
        <v>849</v>
      </c>
      <c r="H127" s="75">
        <f t="shared" si="4"/>
        <v>551.85</v>
      </c>
      <c r="I127" s="15">
        <f t="shared" si="5"/>
        <v>0</v>
      </c>
    </row>
    <row r="128" spans="1:9" hidden="1" x14ac:dyDescent="0.15">
      <c r="A128" s="138" t="s">
        <v>956</v>
      </c>
      <c r="B128" s="1" t="s">
        <v>957</v>
      </c>
      <c r="C128" s="8" t="s">
        <v>3</v>
      </c>
      <c r="D128" s="18">
        <v>800</v>
      </c>
      <c r="E128" s="142">
        <v>641</v>
      </c>
      <c r="F128" s="142"/>
      <c r="G128" s="75">
        <f t="shared" si="6"/>
        <v>1441</v>
      </c>
      <c r="H128" s="75">
        <f t="shared" si="4"/>
        <v>936.65</v>
      </c>
      <c r="I128" s="15">
        <f t="shared" si="5"/>
        <v>0</v>
      </c>
    </row>
    <row r="129" spans="1:9" hidden="1" x14ac:dyDescent="0.15">
      <c r="A129" s="138" t="s">
        <v>958</v>
      </c>
      <c r="B129" s="1" t="s">
        <v>959</v>
      </c>
      <c r="C129" s="8" t="s">
        <v>3</v>
      </c>
      <c r="D129" s="18">
        <v>714</v>
      </c>
      <c r="E129" s="142">
        <v>1320</v>
      </c>
      <c r="F129" s="142"/>
      <c r="G129" s="75">
        <f t="shared" si="6"/>
        <v>2034</v>
      </c>
      <c r="H129" s="75">
        <f t="shared" si="4"/>
        <v>1322.1000000000001</v>
      </c>
      <c r="I129" s="15">
        <f t="shared" si="5"/>
        <v>0</v>
      </c>
    </row>
    <row r="130" spans="1:9" hidden="1" x14ac:dyDescent="0.15">
      <c r="A130" s="138" t="s">
        <v>960</v>
      </c>
      <c r="B130" s="1" t="s">
        <v>961</v>
      </c>
      <c r="C130" s="8" t="s">
        <v>3</v>
      </c>
      <c r="D130" s="18">
        <v>1153</v>
      </c>
      <c r="E130" s="142">
        <v>1595</v>
      </c>
      <c r="F130" s="142"/>
      <c r="G130" s="75">
        <f t="shared" si="6"/>
        <v>2748</v>
      </c>
      <c r="H130" s="75">
        <f t="shared" si="4"/>
        <v>1786.2</v>
      </c>
      <c r="I130" s="15">
        <f t="shared" si="5"/>
        <v>0</v>
      </c>
    </row>
    <row r="131" spans="1:9" hidden="1" x14ac:dyDescent="0.15">
      <c r="A131" s="138" t="s">
        <v>962</v>
      </c>
      <c r="B131" s="1" t="s">
        <v>963</v>
      </c>
      <c r="C131" s="8" t="s">
        <v>3</v>
      </c>
      <c r="D131" s="18">
        <v>1923</v>
      </c>
      <c r="E131" s="142">
        <v>1760</v>
      </c>
      <c r="F131" s="142"/>
      <c r="G131" s="75">
        <f t="shared" si="6"/>
        <v>3683</v>
      </c>
      <c r="H131" s="75">
        <f t="shared" si="4"/>
        <v>2393.9500000000003</v>
      </c>
      <c r="I131" s="15">
        <f t="shared" si="5"/>
        <v>0</v>
      </c>
    </row>
    <row r="132" spans="1:9" hidden="1" x14ac:dyDescent="0.15">
      <c r="A132" s="138" t="s">
        <v>964</v>
      </c>
      <c r="B132" s="1" t="s">
        <v>965</v>
      </c>
      <c r="C132" s="8" t="s">
        <v>12</v>
      </c>
      <c r="D132" s="18">
        <v>3</v>
      </c>
      <c r="E132" s="142">
        <v>4</v>
      </c>
      <c r="F132" s="142"/>
      <c r="G132" s="75">
        <f t="shared" si="6"/>
        <v>7</v>
      </c>
      <c r="H132" s="75">
        <f t="shared" si="4"/>
        <v>4.55</v>
      </c>
      <c r="I132" s="15">
        <f t="shared" si="5"/>
        <v>0</v>
      </c>
    </row>
    <row r="133" spans="1:9" hidden="1" x14ac:dyDescent="0.15">
      <c r="A133" s="138" t="s">
        <v>966</v>
      </c>
      <c r="B133" s="1" t="s">
        <v>967</v>
      </c>
      <c r="C133" s="8" t="s">
        <v>3</v>
      </c>
      <c r="D133" s="18">
        <v>3</v>
      </c>
      <c r="E133" s="142">
        <v>4</v>
      </c>
      <c r="F133" s="142"/>
      <c r="G133" s="75">
        <f t="shared" si="6"/>
        <v>7</v>
      </c>
      <c r="H133" s="75">
        <f t="shared" si="4"/>
        <v>4.55</v>
      </c>
      <c r="I133" s="15">
        <f t="shared" si="5"/>
        <v>0</v>
      </c>
    </row>
    <row r="134" spans="1:9" hidden="1" x14ac:dyDescent="0.15">
      <c r="A134" s="138" t="s">
        <v>968</v>
      </c>
      <c r="B134" s="1" t="s">
        <v>969</v>
      </c>
      <c r="C134" s="8" t="s">
        <v>17</v>
      </c>
      <c r="D134" s="18">
        <v>6</v>
      </c>
      <c r="E134" s="142">
        <v>25</v>
      </c>
      <c r="F134" s="142"/>
      <c r="G134" s="75">
        <f t="shared" si="6"/>
        <v>31</v>
      </c>
      <c r="H134" s="75">
        <f t="shared" si="4"/>
        <v>20.150000000000002</v>
      </c>
      <c r="I134" s="15">
        <f t="shared" si="5"/>
        <v>0</v>
      </c>
    </row>
    <row r="135" spans="1:9" hidden="1" x14ac:dyDescent="0.15">
      <c r="A135" s="138" t="s">
        <v>970</v>
      </c>
      <c r="B135" s="1" t="s">
        <v>971</v>
      </c>
      <c r="C135" s="8" t="s">
        <v>12</v>
      </c>
      <c r="D135" s="18">
        <v>33</v>
      </c>
      <c r="E135" s="142">
        <v>41</v>
      </c>
      <c r="F135" s="142"/>
      <c r="G135" s="75">
        <f t="shared" si="6"/>
        <v>74</v>
      </c>
      <c r="H135" s="75">
        <f t="shared" si="4"/>
        <v>48.1</v>
      </c>
      <c r="I135" s="15">
        <f t="shared" si="5"/>
        <v>0</v>
      </c>
    </row>
    <row r="136" spans="1:9" hidden="1" x14ac:dyDescent="0.15">
      <c r="A136" s="138" t="s">
        <v>972</v>
      </c>
      <c r="B136" s="1" t="s">
        <v>973</v>
      </c>
      <c r="C136" s="8" t="s">
        <v>12</v>
      </c>
      <c r="D136" s="18">
        <v>41</v>
      </c>
      <c r="E136" s="142">
        <v>49</v>
      </c>
      <c r="F136" s="142"/>
      <c r="G136" s="75">
        <f t="shared" si="6"/>
        <v>90</v>
      </c>
      <c r="H136" s="75">
        <f t="shared" si="4"/>
        <v>58.5</v>
      </c>
      <c r="I136" s="15">
        <f t="shared" si="5"/>
        <v>0</v>
      </c>
    </row>
    <row r="137" spans="1:9" hidden="1" x14ac:dyDescent="0.15">
      <c r="A137" s="138" t="s">
        <v>974</v>
      </c>
      <c r="B137" s="1" t="s">
        <v>975</v>
      </c>
      <c r="C137" s="12" t="s">
        <v>12</v>
      </c>
      <c r="D137" s="18">
        <v>52</v>
      </c>
      <c r="E137" s="142">
        <v>77</v>
      </c>
      <c r="F137" s="142"/>
      <c r="G137" s="75">
        <f t="shared" si="6"/>
        <v>129</v>
      </c>
      <c r="H137" s="75">
        <f t="shared" si="4"/>
        <v>83.850000000000009</v>
      </c>
      <c r="I137" s="15">
        <f t="shared" si="5"/>
        <v>0</v>
      </c>
    </row>
    <row r="138" spans="1:9" hidden="1" x14ac:dyDescent="0.15">
      <c r="A138" s="138" t="s">
        <v>976</v>
      </c>
      <c r="B138" s="1" t="s">
        <v>977</v>
      </c>
      <c r="C138" s="8" t="s">
        <v>12</v>
      </c>
      <c r="D138" s="18">
        <v>0</v>
      </c>
      <c r="E138" s="142">
        <v>43</v>
      </c>
      <c r="F138" s="142"/>
      <c r="G138" s="75">
        <f t="shared" si="6"/>
        <v>43</v>
      </c>
      <c r="H138" s="75">
        <f t="shared" si="4"/>
        <v>27.95</v>
      </c>
      <c r="I138" s="15">
        <f t="shared" si="5"/>
        <v>0</v>
      </c>
    </row>
    <row r="139" spans="1:9" hidden="1" x14ac:dyDescent="0.15">
      <c r="A139" s="138" t="s">
        <v>978</v>
      </c>
      <c r="B139" s="1" t="s">
        <v>979</v>
      </c>
      <c r="C139" s="8" t="s">
        <v>12</v>
      </c>
      <c r="D139" s="18">
        <v>0</v>
      </c>
      <c r="E139" s="142">
        <v>56</v>
      </c>
      <c r="F139" s="142"/>
      <c r="G139" s="75">
        <f t="shared" si="6"/>
        <v>56</v>
      </c>
      <c r="H139" s="75">
        <f t="shared" si="4"/>
        <v>36.4</v>
      </c>
      <c r="I139" s="15">
        <f t="shared" si="5"/>
        <v>0</v>
      </c>
    </row>
    <row r="140" spans="1:9" hidden="1" x14ac:dyDescent="0.15">
      <c r="A140" s="138" t="s">
        <v>980</v>
      </c>
      <c r="B140" s="1" t="s">
        <v>981</v>
      </c>
      <c r="C140" s="8" t="s">
        <v>12</v>
      </c>
      <c r="D140" s="18">
        <v>0</v>
      </c>
      <c r="E140" s="142">
        <v>69</v>
      </c>
      <c r="F140" s="142"/>
      <c r="G140" s="75">
        <f t="shared" si="6"/>
        <v>69</v>
      </c>
      <c r="H140" s="75">
        <f t="shared" si="4"/>
        <v>44.85</v>
      </c>
      <c r="I140" s="15">
        <f t="shared" si="5"/>
        <v>0</v>
      </c>
    </row>
    <row r="141" spans="1:9" hidden="1" x14ac:dyDescent="0.15">
      <c r="A141" s="138" t="s">
        <v>982</v>
      </c>
      <c r="B141" s="1" t="s">
        <v>983</v>
      </c>
      <c r="C141" s="8" t="s">
        <v>269</v>
      </c>
      <c r="D141" s="18">
        <v>181</v>
      </c>
      <c r="E141" s="142">
        <v>133</v>
      </c>
      <c r="F141" s="142"/>
      <c r="G141" s="75">
        <f t="shared" si="6"/>
        <v>314</v>
      </c>
      <c r="H141" s="75">
        <f t="shared" ref="H141:H204" si="7">G141*0.65</f>
        <v>204.1</v>
      </c>
      <c r="I141" s="15">
        <f t="shared" ref="I141:I204" si="8">H141*F141</f>
        <v>0</v>
      </c>
    </row>
    <row r="142" spans="1:9" hidden="1" x14ac:dyDescent="0.15">
      <c r="A142" s="138" t="s">
        <v>984</v>
      </c>
      <c r="B142" s="1" t="s">
        <v>985</v>
      </c>
      <c r="C142" s="8" t="s">
        <v>269</v>
      </c>
      <c r="D142" s="18">
        <v>66</v>
      </c>
      <c r="E142" s="142">
        <v>83</v>
      </c>
      <c r="F142" s="142"/>
      <c r="G142" s="75">
        <f t="shared" si="6"/>
        <v>149</v>
      </c>
      <c r="H142" s="75">
        <f t="shared" si="7"/>
        <v>96.850000000000009</v>
      </c>
      <c r="I142" s="15">
        <f t="shared" si="8"/>
        <v>0</v>
      </c>
    </row>
    <row r="143" spans="1:9" hidden="1" x14ac:dyDescent="0.15">
      <c r="A143" s="138" t="s">
        <v>986</v>
      </c>
      <c r="B143" s="21" t="s">
        <v>987</v>
      </c>
      <c r="C143" s="12" t="s">
        <v>12</v>
      </c>
      <c r="D143" s="18">
        <v>16</v>
      </c>
      <c r="E143" s="142">
        <v>28</v>
      </c>
      <c r="F143" s="142"/>
      <c r="G143" s="75">
        <f t="shared" si="6"/>
        <v>44</v>
      </c>
      <c r="H143" s="75">
        <f t="shared" si="7"/>
        <v>28.6</v>
      </c>
      <c r="I143" s="15">
        <f t="shared" si="8"/>
        <v>0</v>
      </c>
    </row>
    <row r="144" spans="1:9" hidden="1" x14ac:dyDescent="0.15">
      <c r="A144" s="138" t="s">
        <v>988</v>
      </c>
      <c r="B144" s="1" t="s">
        <v>989</v>
      </c>
      <c r="C144" s="8" t="s">
        <v>12</v>
      </c>
      <c r="D144" s="18">
        <v>41</v>
      </c>
      <c r="E144" s="142">
        <v>28</v>
      </c>
      <c r="F144" s="142"/>
      <c r="G144" s="75">
        <f t="shared" si="6"/>
        <v>69</v>
      </c>
      <c r="H144" s="75">
        <f t="shared" si="7"/>
        <v>44.85</v>
      </c>
      <c r="I144" s="15">
        <f t="shared" si="8"/>
        <v>0</v>
      </c>
    </row>
    <row r="145" spans="1:9" hidden="1" x14ac:dyDescent="0.15">
      <c r="A145" s="138" t="s">
        <v>990</v>
      </c>
      <c r="B145" s="21" t="s">
        <v>991</v>
      </c>
      <c r="C145" s="12" t="s">
        <v>12</v>
      </c>
      <c r="D145" s="18">
        <v>17</v>
      </c>
      <c r="E145" s="142">
        <v>19</v>
      </c>
      <c r="F145" s="142"/>
      <c r="G145" s="75">
        <f t="shared" si="6"/>
        <v>36</v>
      </c>
      <c r="H145" s="75">
        <f t="shared" si="7"/>
        <v>23.400000000000002</v>
      </c>
      <c r="I145" s="15">
        <f t="shared" si="8"/>
        <v>0</v>
      </c>
    </row>
    <row r="146" spans="1:9" hidden="1" x14ac:dyDescent="0.15">
      <c r="A146" s="138" t="s">
        <v>992</v>
      </c>
      <c r="B146" s="21" t="s">
        <v>993</v>
      </c>
      <c r="C146" s="8" t="s">
        <v>12</v>
      </c>
      <c r="D146" s="18">
        <v>19</v>
      </c>
      <c r="E146" s="142">
        <v>19</v>
      </c>
      <c r="F146" s="142"/>
      <c r="G146" s="75">
        <f t="shared" si="6"/>
        <v>38</v>
      </c>
      <c r="H146" s="75">
        <f t="shared" si="7"/>
        <v>24.7</v>
      </c>
      <c r="I146" s="15">
        <f t="shared" si="8"/>
        <v>0</v>
      </c>
    </row>
    <row r="147" spans="1:9" hidden="1" x14ac:dyDescent="0.15">
      <c r="A147" s="138" t="s">
        <v>994</v>
      </c>
      <c r="B147" s="1" t="s">
        <v>995</v>
      </c>
      <c r="C147" s="8" t="s">
        <v>3</v>
      </c>
      <c r="D147" s="18">
        <v>23</v>
      </c>
      <c r="E147" s="142">
        <v>5</v>
      </c>
      <c r="F147" s="142"/>
      <c r="G147" s="75">
        <f t="shared" si="6"/>
        <v>28</v>
      </c>
      <c r="H147" s="75">
        <f t="shared" si="7"/>
        <v>18.2</v>
      </c>
      <c r="I147" s="15">
        <f t="shared" si="8"/>
        <v>0</v>
      </c>
    </row>
    <row r="148" spans="1:9" hidden="1" x14ac:dyDescent="0.15">
      <c r="A148" s="138" t="s">
        <v>996</v>
      </c>
      <c r="B148" s="1" t="s">
        <v>275</v>
      </c>
      <c r="C148" s="8" t="s">
        <v>3</v>
      </c>
      <c r="D148" s="18">
        <v>45</v>
      </c>
      <c r="E148" s="142">
        <v>23</v>
      </c>
      <c r="F148" s="142"/>
      <c r="G148" s="75">
        <f t="shared" ref="G148:G189" si="9">+E148+D148</f>
        <v>68</v>
      </c>
      <c r="H148" s="75">
        <f t="shared" si="7"/>
        <v>44.2</v>
      </c>
      <c r="I148" s="15">
        <f t="shared" si="8"/>
        <v>0</v>
      </c>
    </row>
    <row r="149" spans="1:9" hidden="1" x14ac:dyDescent="0.15">
      <c r="A149" s="138" t="s">
        <v>997</v>
      </c>
      <c r="B149" s="1" t="s">
        <v>998</v>
      </c>
      <c r="C149" s="8" t="s">
        <v>12</v>
      </c>
      <c r="D149" s="18">
        <v>239</v>
      </c>
      <c r="E149" s="142">
        <v>440</v>
      </c>
      <c r="F149" s="142"/>
      <c r="G149" s="75">
        <f t="shared" si="9"/>
        <v>679</v>
      </c>
      <c r="H149" s="75">
        <f t="shared" si="7"/>
        <v>441.35</v>
      </c>
      <c r="I149" s="15">
        <f t="shared" si="8"/>
        <v>0</v>
      </c>
    </row>
    <row r="150" spans="1:9" hidden="1" x14ac:dyDescent="0.15">
      <c r="A150" s="138" t="s">
        <v>999</v>
      </c>
      <c r="B150" s="1" t="s">
        <v>1000</v>
      </c>
      <c r="C150" s="8" t="s">
        <v>17</v>
      </c>
      <c r="D150" s="18">
        <v>6968</v>
      </c>
      <c r="E150" s="142">
        <v>1925</v>
      </c>
      <c r="F150" s="142"/>
      <c r="G150" s="75">
        <f t="shared" si="9"/>
        <v>8893</v>
      </c>
      <c r="H150" s="75">
        <f t="shared" si="7"/>
        <v>5780.45</v>
      </c>
      <c r="I150" s="15">
        <f t="shared" si="8"/>
        <v>0</v>
      </c>
    </row>
    <row r="151" spans="1:9" hidden="1" x14ac:dyDescent="0.15">
      <c r="A151" s="138" t="s">
        <v>1001</v>
      </c>
      <c r="B151" s="1" t="s">
        <v>1002</v>
      </c>
      <c r="C151" s="12" t="s">
        <v>17</v>
      </c>
      <c r="D151" s="18">
        <v>7000</v>
      </c>
      <c r="E151" s="142">
        <v>2200</v>
      </c>
      <c r="F151" s="142"/>
      <c r="G151" s="75">
        <f t="shared" si="9"/>
        <v>9200</v>
      </c>
      <c r="H151" s="75">
        <f t="shared" si="7"/>
        <v>5980</v>
      </c>
      <c r="I151" s="15">
        <f t="shared" si="8"/>
        <v>0</v>
      </c>
    </row>
    <row r="152" spans="1:9" hidden="1" x14ac:dyDescent="0.15">
      <c r="A152" s="138" t="s">
        <v>1003</v>
      </c>
      <c r="B152" s="1" t="s">
        <v>1004</v>
      </c>
      <c r="C152" s="8" t="s">
        <v>17</v>
      </c>
      <c r="D152" s="18">
        <v>12650</v>
      </c>
      <c r="E152" s="142">
        <v>1925</v>
      </c>
      <c r="F152" s="142"/>
      <c r="G152" s="75">
        <f t="shared" si="9"/>
        <v>14575</v>
      </c>
      <c r="H152" s="75">
        <f t="shared" si="7"/>
        <v>9473.75</v>
      </c>
      <c r="I152" s="15">
        <f t="shared" si="8"/>
        <v>0</v>
      </c>
    </row>
    <row r="153" spans="1:9" hidden="1" x14ac:dyDescent="0.15">
      <c r="A153" s="138" t="s">
        <v>1005</v>
      </c>
      <c r="B153" s="1" t="s">
        <v>1006</v>
      </c>
      <c r="C153" s="8" t="s">
        <v>17</v>
      </c>
      <c r="D153" s="18">
        <v>11526</v>
      </c>
      <c r="E153" s="142">
        <v>1925</v>
      </c>
      <c r="F153" s="142"/>
      <c r="G153" s="75">
        <f t="shared" si="9"/>
        <v>13451</v>
      </c>
      <c r="H153" s="75">
        <f t="shared" si="7"/>
        <v>8743.15</v>
      </c>
      <c r="I153" s="15">
        <f t="shared" si="8"/>
        <v>0</v>
      </c>
    </row>
    <row r="154" spans="1:9" hidden="1" x14ac:dyDescent="0.15">
      <c r="A154" s="138" t="s">
        <v>1007</v>
      </c>
      <c r="B154" s="1" t="s">
        <v>1008</v>
      </c>
      <c r="C154" s="8" t="s">
        <v>17</v>
      </c>
      <c r="D154" s="18">
        <v>10417</v>
      </c>
      <c r="E154" s="142">
        <v>1925</v>
      </c>
      <c r="F154" s="142"/>
      <c r="G154" s="75">
        <f t="shared" si="9"/>
        <v>12342</v>
      </c>
      <c r="H154" s="75">
        <f t="shared" si="7"/>
        <v>8022.3</v>
      </c>
      <c r="I154" s="15">
        <f t="shared" si="8"/>
        <v>0</v>
      </c>
    </row>
    <row r="155" spans="1:9" hidden="1" x14ac:dyDescent="0.15">
      <c r="A155" s="138" t="s">
        <v>1009</v>
      </c>
      <c r="B155" s="1" t="s">
        <v>1010</v>
      </c>
      <c r="C155" s="8" t="s">
        <v>17</v>
      </c>
      <c r="D155" s="18">
        <v>9380</v>
      </c>
      <c r="E155" s="142">
        <v>1925</v>
      </c>
      <c r="F155" s="142"/>
      <c r="G155" s="75">
        <f t="shared" si="9"/>
        <v>11305</v>
      </c>
      <c r="H155" s="75">
        <f t="shared" si="7"/>
        <v>7348.25</v>
      </c>
      <c r="I155" s="15">
        <f t="shared" si="8"/>
        <v>0</v>
      </c>
    </row>
    <row r="156" spans="1:9" hidden="1" x14ac:dyDescent="0.15">
      <c r="A156" s="138" t="s">
        <v>1011</v>
      </c>
      <c r="B156" s="1" t="s">
        <v>1012</v>
      </c>
      <c r="C156" s="8" t="s">
        <v>3</v>
      </c>
      <c r="D156" s="18">
        <v>220</v>
      </c>
      <c r="E156" s="142">
        <v>5</v>
      </c>
      <c r="F156" s="142"/>
      <c r="G156" s="75">
        <f t="shared" si="9"/>
        <v>225</v>
      </c>
      <c r="H156" s="75">
        <f t="shared" si="7"/>
        <v>146.25</v>
      </c>
      <c r="I156" s="15">
        <f t="shared" si="8"/>
        <v>0</v>
      </c>
    </row>
    <row r="157" spans="1:9" hidden="1" x14ac:dyDescent="0.15">
      <c r="A157" s="138" t="s">
        <v>1013</v>
      </c>
      <c r="B157" s="1" t="s">
        <v>1014</v>
      </c>
      <c r="C157" s="8" t="s">
        <v>3</v>
      </c>
      <c r="D157" s="18">
        <v>495</v>
      </c>
      <c r="E157" s="142">
        <v>5</v>
      </c>
      <c r="F157" s="142"/>
      <c r="G157" s="75">
        <f t="shared" si="9"/>
        <v>500</v>
      </c>
      <c r="H157" s="75">
        <f t="shared" si="7"/>
        <v>325</v>
      </c>
      <c r="I157" s="15">
        <f t="shared" si="8"/>
        <v>0</v>
      </c>
    </row>
    <row r="158" spans="1:9" hidden="1" x14ac:dyDescent="0.15">
      <c r="A158" s="138" t="s">
        <v>1015</v>
      </c>
      <c r="B158" s="1" t="s">
        <v>1016</v>
      </c>
      <c r="C158" s="8" t="s">
        <v>3</v>
      </c>
      <c r="D158" s="18">
        <v>851</v>
      </c>
      <c r="E158" s="142">
        <v>2530</v>
      </c>
      <c r="F158" s="142"/>
      <c r="G158" s="75">
        <f t="shared" si="9"/>
        <v>3381</v>
      </c>
      <c r="H158" s="75">
        <f t="shared" si="7"/>
        <v>2197.65</v>
      </c>
      <c r="I158" s="15">
        <f t="shared" si="8"/>
        <v>0</v>
      </c>
    </row>
    <row r="159" spans="1:9" hidden="1" x14ac:dyDescent="0.15">
      <c r="A159" s="138" t="s">
        <v>1017</v>
      </c>
      <c r="B159" s="1" t="s">
        <v>1018</v>
      </c>
      <c r="C159" s="8" t="s">
        <v>3</v>
      </c>
      <c r="D159" s="18">
        <v>494</v>
      </c>
      <c r="E159" s="142">
        <v>1362</v>
      </c>
      <c r="F159" s="142"/>
      <c r="G159" s="75">
        <f t="shared" si="9"/>
        <v>1856</v>
      </c>
      <c r="H159" s="75">
        <f t="shared" si="7"/>
        <v>1206.4000000000001</v>
      </c>
      <c r="I159" s="15">
        <f t="shared" si="8"/>
        <v>0</v>
      </c>
    </row>
    <row r="160" spans="1:9" hidden="1" x14ac:dyDescent="0.15">
      <c r="A160" s="138" t="s">
        <v>1019</v>
      </c>
      <c r="B160" s="1" t="s">
        <v>1020</v>
      </c>
      <c r="C160" s="8" t="s">
        <v>17</v>
      </c>
      <c r="D160" s="18">
        <v>0</v>
      </c>
      <c r="E160" s="142">
        <v>790</v>
      </c>
      <c r="F160" s="142"/>
      <c r="G160" s="75">
        <f t="shared" si="9"/>
        <v>790</v>
      </c>
      <c r="H160" s="75">
        <f t="shared" si="7"/>
        <v>513.5</v>
      </c>
      <c r="I160" s="15">
        <f t="shared" si="8"/>
        <v>0</v>
      </c>
    </row>
    <row r="161" spans="1:11" hidden="1" x14ac:dyDescent="0.15">
      <c r="A161" s="138" t="s">
        <v>1021</v>
      </c>
      <c r="B161" s="1" t="s">
        <v>1022</v>
      </c>
      <c r="C161" s="8" t="s">
        <v>17</v>
      </c>
      <c r="D161" s="18">
        <v>33</v>
      </c>
      <c r="E161" s="142">
        <v>110</v>
      </c>
      <c r="F161" s="142"/>
      <c r="G161" s="75">
        <f t="shared" si="9"/>
        <v>143</v>
      </c>
      <c r="H161" s="75">
        <f t="shared" si="7"/>
        <v>92.95</v>
      </c>
      <c r="I161" s="15">
        <f t="shared" si="8"/>
        <v>0</v>
      </c>
    </row>
    <row r="162" spans="1:11" hidden="1" x14ac:dyDescent="0.15">
      <c r="A162" s="138" t="s">
        <v>1023</v>
      </c>
      <c r="B162" s="22" t="s">
        <v>1024</v>
      </c>
      <c r="C162" s="8" t="s">
        <v>12</v>
      </c>
      <c r="D162" s="18">
        <v>2</v>
      </c>
      <c r="E162" s="142">
        <v>3</v>
      </c>
      <c r="F162" s="142"/>
      <c r="G162" s="75">
        <f t="shared" si="9"/>
        <v>5</v>
      </c>
      <c r="H162" s="75">
        <f t="shared" si="7"/>
        <v>3.25</v>
      </c>
      <c r="I162" s="15">
        <f t="shared" si="8"/>
        <v>0</v>
      </c>
    </row>
    <row r="163" spans="1:11" hidden="1" x14ac:dyDescent="0.15">
      <c r="A163" s="138" t="s">
        <v>1025</v>
      </c>
      <c r="B163" s="22" t="s">
        <v>1026</v>
      </c>
      <c r="C163" s="8" t="s">
        <v>385</v>
      </c>
      <c r="D163" s="18">
        <v>0</v>
      </c>
      <c r="E163" s="142">
        <v>2780</v>
      </c>
      <c r="F163" s="142"/>
      <c r="G163" s="75">
        <f t="shared" si="9"/>
        <v>2780</v>
      </c>
      <c r="H163" s="75">
        <f t="shared" si="7"/>
        <v>1807</v>
      </c>
      <c r="I163" s="15">
        <f t="shared" si="8"/>
        <v>0</v>
      </c>
    </row>
    <row r="164" spans="1:11" hidden="1" x14ac:dyDescent="0.15">
      <c r="A164" s="138" t="s">
        <v>1027</v>
      </c>
      <c r="B164" s="22" t="s">
        <v>1028</v>
      </c>
      <c r="C164" s="8" t="s">
        <v>3</v>
      </c>
      <c r="D164" s="18">
        <v>210</v>
      </c>
      <c r="E164" s="142">
        <v>165</v>
      </c>
      <c r="F164" s="142"/>
      <c r="G164" s="75">
        <f t="shared" si="9"/>
        <v>375</v>
      </c>
      <c r="H164" s="75">
        <f t="shared" si="7"/>
        <v>243.75</v>
      </c>
      <c r="I164" s="15">
        <f t="shared" si="8"/>
        <v>0</v>
      </c>
    </row>
    <row r="165" spans="1:11" hidden="1" x14ac:dyDescent="0.15">
      <c r="A165" s="138" t="s">
        <v>1029</v>
      </c>
      <c r="B165" s="1" t="s">
        <v>1030</v>
      </c>
      <c r="C165" s="8" t="s">
        <v>385</v>
      </c>
      <c r="D165" s="18">
        <v>605</v>
      </c>
      <c r="E165" s="142">
        <v>0</v>
      </c>
      <c r="F165" s="142"/>
      <c r="G165" s="75">
        <f t="shared" si="9"/>
        <v>605</v>
      </c>
      <c r="H165" s="75">
        <f t="shared" si="7"/>
        <v>393.25</v>
      </c>
      <c r="I165" s="15">
        <f t="shared" si="8"/>
        <v>0</v>
      </c>
    </row>
    <row r="166" spans="1:11" hidden="1" x14ac:dyDescent="0.15">
      <c r="A166" s="137" t="s">
        <v>1031</v>
      </c>
      <c r="B166" s="21" t="s">
        <v>1032</v>
      </c>
      <c r="C166" s="12" t="s">
        <v>12</v>
      </c>
      <c r="D166" s="18">
        <v>30</v>
      </c>
      <c r="E166" s="142">
        <v>25</v>
      </c>
      <c r="F166" s="142"/>
      <c r="G166" s="14">
        <f t="shared" si="9"/>
        <v>55</v>
      </c>
      <c r="H166" s="14">
        <f t="shared" si="7"/>
        <v>35.75</v>
      </c>
      <c r="I166" s="15">
        <f t="shared" si="8"/>
        <v>0</v>
      </c>
    </row>
    <row r="167" spans="1:11" hidden="1" x14ac:dyDescent="0.15">
      <c r="A167" s="137" t="s">
        <v>1033</v>
      </c>
      <c r="B167" s="21" t="s">
        <v>1034</v>
      </c>
      <c r="C167" s="12" t="s">
        <v>3</v>
      </c>
      <c r="D167" s="18">
        <v>75</v>
      </c>
      <c r="E167" s="142">
        <v>15</v>
      </c>
      <c r="F167" s="142"/>
      <c r="G167" s="14">
        <f t="shared" si="9"/>
        <v>90</v>
      </c>
      <c r="H167" s="14">
        <f t="shared" si="7"/>
        <v>58.5</v>
      </c>
      <c r="I167" s="15">
        <f t="shared" si="8"/>
        <v>0</v>
      </c>
    </row>
    <row r="168" spans="1:11" hidden="1" x14ac:dyDescent="0.15">
      <c r="A168" s="137" t="s">
        <v>1035</v>
      </c>
      <c r="B168" s="21" t="s">
        <v>1036</v>
      </c>
      <c r="C168" s="12" t="s">
        <v>12</v>
      </c>
      <c r="D168" s="18">
        <v>31</v>
      </c>
      <c r="E168" s="142">
        <v>27</v>
      </c>
      <c r="F168" s="142"/>
      <c r="G168" s="14">
        <f t="shared" si="9"/>
        <v>58</v>
      </c>
      <c r="H168" s="14">
        <f t="shared" si="7"/>
        <v>37.700000000000003</v>
      </c>
      <c r="I168" s="15">
        <f t="shared" si="8"/>
        <v>0</v>
      </c>
    </row>
    <row r="169" spans="1:11" hidden="1" x14ac:dyDescent="0.15">
      <c r="A169" s="137" t="s">
        <v>1037</v>
      </c>
      <c r="B169" s="21" t="s">
        <v>1038</v>
      </c>
      <c r="C169" s="12" t="s">
        <v>3</v>
      </c>
      <c r="D169" s="18">
        <v>135</v>
      </c>
      <c r="E169" s="142">
        <v>15</v>
      </c>
      <c r="F169" s="142"/>
      <c r="G169" s="14">
        <f t="shared" si="9"/>
        <v>150</v>
      </c>
      <c r="H169" s="14">
        <f t="shared" si="7"/>
        <v>97.5</v>
      </c>
      <c r="I169" s="15">
        <f t="shared" si="8"/>
        <v>0</v>
      </c>
    </row>
    <row r="170" spans="1:11" hidden="1" x14ac:dyDescent="0.15">
      <c r="A170" s="137" t="s">
        <v>1039</v>
      </c>
      <c r="B170" s="21" t="s">
        <v>1040</v>
      </c>
      <c r="C170" s="12" t="s">
        <v>12</v>
      </c>
      <c r="D170" s="18">
        <v>26</v>
      </c>
      <c r="E170" s="142">
        <v>34</v>
      </c>
      <c r="F170" s="142"/>
      <c r="G170" s="14">
        <f t="shared" si="9"/>
        <v>60</v>
      </c>
      <c r="H170" s="14">
        <f t="shared" si="7"/>
        <v>39</v>
      </c>
      <c r="I170" s="15">
        <f t="shared" si="8"/>
        <v>0</v>
      </c>
    </row>
    <row r="171" spans="1:11" hidden="1" x14ac:dyDescent="0.15">
      <c r="A171" s="137" t="s">
        <v>1041</v>
      </c>
      <c r="B171" s="21" t="s">
        <v>1042</v>
      </c>
      <c r="C171" s="12" t="s">
        <v>3</v>
      </c>
      <c r="D171" s="18">
        <v>15</v>
      </c>
      <c r="E171" s="142">
        <v>10</v>
      </c>
      <c r="F171" s="142"/>
      <c r="G171" s="14">
        <f t="shared" si="9"/>
        <v>25</v>
      </c>
      <c r="H171" s="14">
        <f t="shared" si="7"/>
        <v>16.25</v>
      </c>
      <c r="I171" s="15">
        <f t="shared" si="8"/>
        <v>0</v>
      </c>
    </row>
    <row r="172" spans="1:11" hidden="1" x14ac:dyDescent="0.15">
      <c r="A172" s="137" t="s">
        <v>1043</v>
      </c>
      <c r="B172" s="21" t="s">
        <v>1044</v>
      </c>
      <c r="C172" s="8" t="s">
        <v>12</v>
      </c>
      <c r="D172" s="18">
        <v>106</v>
      </c>
      <c r="E172" s="142">
        <v>31</v>
      </c>
      <c r="F172" s="142"/>
      <c r="G172" s="75">
        <f t="shared" si="9"/>
        <v>137</v>
      </c>
      <c r="H172" s="75">
        <f t="shared" si="7"/>
        <v>89.05</v>
      </c>
      <c r="I172" s="15">
        <f t="shared" si="8"/>
        <v>0</v>
      </c>
      <c r="K172" s="141"/>
    </row>
    <row r="173" spans="1:11" hidden="1" x14ac:dyDescent="0.15">
      <c r="A173" s="137" t="s">
        <v>1045</v>
      </c>
      <c r="B173" s="21" t="s">
        <v>1046</v>
      </c>
      <c r="C173" s="8" t="s">
        <v>3</v>
      </c>
      <c r="D173" s="18">
        <v>182</v>
      </c>
      <c r="E173" s="142">
        <v>9</v>
      </c>
      <c r="F173" s="142"/>
      <c r="G173" s="75">
        <f t="shared" si="9"/>
        <v>191</v>
      </c>
      <c r="H173" s="75">
        <f t="shared" si="7"/>
        <v>124.15</v>
      </c>
      <c r="I173" s="15">
        <f t="shared" si="8"/>
        <v>0</v>
      </c>
    </row>
    <row r="174" spans="1:11" hidden="1" x14ac:dyDescent="0.15">
      <c r="A174" s="137" t="s">
        <v>1047</v>
      </c>
      <c r="B174" s="134" t="s">
        <v>1048</v>
      </c>
      <c r="C174" s="8" t="s">
        <v>12</v>
      </c>
      <c r="D174" s="18">
        <v>17</v>
      </c>
      <c r="E174" s="142">
        <v>27</v>
      </c>
      <c r="F174" s="142"/>
      <c r="G174" s="131">
        <f t="shared" si="9"/>
        <v>44</v>
      </c>
      <c r="H174" s="131">
        <f t="shared" si="7"/>
        <v>28.6</v>
      </c>
      <c r="I174" s="15">
        <f t="shared" si="8"/>
        <v>0</v>
      </c>
    </row>
    <row r="175" spans="1:11" hidden="1" x14ac:dyDescent="0.15">
      <c r="A175" s="137" t="s">
        <v>1049</v>
      </c>
      <c r="B175" s="134" t="s">
        <v>1050</v>
      </c>
      <c r="C175" s="8" t="s">
        <v>12</v>
      </c>
      <c r="D175" s="18">
        <v>13</v>
      </c>
      <c r="E175" s="142">
        <v>27</v>
      </c>
      <c r="F175" s="142"/>
      <c r="G175" s="75">
        <f t="shared" si="9"/>
        <v>40</v>
      </c>
      <c r="H175" s="15">
        <f t="shared" si="7"/>
        <v>26</v>
      </c>
      <c r="I175" s="15">
        <f t="shared" si="8"/>
        <v>0</v>
      </c>
    </row>
    <row r="176" spans="1:11" hidden="1" x14ac:dyDescent="0.15">
      <c r="A176" s="137" t="s">
        <v>1051</v>
      </c>
      <c r="B176" s="1" t="s">
        <v>1052</v>
      </c>
      <c r="C176" s="8" t="s">
        <v>3</v>
      </c>
      <c r="D176" s="18">
        <v>0</v>
      </c>
      <c r="E176" s="142">
        <v>55</v>
      </c>
      <c r="F176" s="142"/>
      <c r="G176" s="75">
        <f t="shared" si="9"/>
        <v>55</v>
      </c>
      <c r="H176" s="15">
        <f t="shared" si="7"/>
        <v>35.75</v>
      </c>
      <c r="I176" s="15">
        <f t="shared" si="8"/>
        <v>0</v>
      </c>
    </row>
    <row r="177" spans="1:10" hidden="1" x14ac:dyDescent="0.15">
      <c r="A177" s="137" t="s">
        <v>1053</v>
      </c>
      <c r="B177" s="134" t="s">
        <v>309</v>
      </c>
      <c r="C177" s="8" t="s">
        <v>3</v>
      </c>
      <c r="D177" s="18">
        <v>55</v>
      </c>
      <c r="E177" s="142">
        <v>9</v>
      </c>
      <c r="F177" s="142"/>
      <c r="G177" s="131">
        <f t="shared" si="9"/>
        <v>64</v>
      </c>
      <c r="H177" s="15">
        <f t="shared" si="7"/>
        <v>41.6</v>
      </c>
      <c r="I177" s="15">
        <f t="shared" si="8"/>
        <v>0</v>
      </c>
    </row>
    <row r="178" spans="1:10" hidden="1" x14ac:dyDescent="0.15">
      <c r="A178" s="137" t="s">
        <v>1054</v>
      </c>
      <c r="B178" s="1" t="s">
        <v>1055</v>
      </c>
      <c r="C178" s="8" t="s">
        <v>12</v>
      </c>
      <c r="D178" s="18">
        <v>75</v>
      </c>
      <c r="E178" s="142">
        <v>31</v>
      </c>
      <c r="F178" s="142"/>
      <c r="G178" s="75">
        <f t="shared" si="9"/>
        <v>106</v>
      </c>
      <c r="H178" s="75">
        <f t="shared" si="7"/>
        <v>68.900000000000006</v>
      </c>
      <c r="I178" s="15">
        <f t="shared" si="8"/>
        <v>0</v>
      </c>
    </row>
    <row r="179" spans="1:10" hidden="1" x14ac:dyDescent="0.15">
      <c r="A179" s="137" t="s">
        <v>1056</v>
      </c>
      <c r="B179" s="1" t="s">
        <v>1057</v>
      </c>
      <c r="C179" s="8" t="s">
        <v>12</v>
      </c>
      <c r="D179" s="18">
        <v>86</v>
      </c>
      <c r="E179" s="142">
        <v>39</v>
      </c>
      <c r="F179" s="142"/>
      <c r="G179" s="75">
        <f t="shared" si="9"/>
        <v>125</v>
      </c>
      <c r="H179" s="75">
        <f t="shared" si="7"/>
        <v>81.25</v>
      </c>
      <c r="I179" s="15">
        <f t="shared" si="8"/>
        <v>0</v>
      </c>
    </row>
    <row r="180" spans="1:10" hidden="1" x14ac:dyDescent="0.15">
      <c r="A180" s="137" t="s">
        <v>1058</v>
      </c>
      <c r="B180" s="1" t="s">
        <v>1059</v>
      </c>
      <c r="C180" s="8" t="s">
        <v>12</v>
      </c>
      <c r="D180" s="18">
        <v>162</v>
      </c>
      <c r="E180" s="142">
        <v>36</v>
      </c>
      <c r="F180" s="142"/>
      <c r="G180" s="75">
        <f t="shared" si="9"/>
        <v>198</v>
      </c>
      <c r="H180" s="75">
        <f t="shared" si="7"/>
        <v>128.70000000000002</v>
      </c>
      <c r="I180" s="15">
        <f t="shared" si="8"/>
        <v>0</v>
      </c>
    </row>
    <row r="181" spans="1:10" hidden="1" x14ac:dyDescent="0.15">
      <c r="A181" s="137" t="s">
        <v>1060</v>
      </c>
      <c r="B181" s="21" t="s">
        <v>1061</v>
      </c>
      <c r="C181" s="8" t="s">
        <v>12</v>
      </c>
      <c r="D181" s="18">
        <v>7</v>
      </c>
      <c r="E181" s="142">
        <v>17</v>
      </c>
      <c r="F181" s="142"/>
      <c r="G181" s="75">
        <f t="shared" si="9"/>
        <v>24</v>
      </c>
      <c r="H181" s="75">
        <f t="shared" si="7"/>
        <v>15.600000000000001</v>
      </c>
      <c r="I181" s="15">
        <f t="shared" si="8"/>
        <v>0</v>
      </c>
    </row>
    <row r="182" spans="1:10" hidden="1" x14ac:dyDescent="0.15">
      <c r="A182" s="137" t="s">
        <v>1062</v>
      </c>
      <c r="B182" s="21" t="s">
        <v>1063</v>
      </c>
      <c r="C182" s="8" t="s">
        <v>12</v>
      </c>
      <c r="D182" s="18">
        <v>20</v>
      </c>
      <c r="E182" s="142">
        <v>22</v>
      </c>
      <c r="F182" s="142"/>
      <c r="G182" s="75">
        <f t="shared" si="9"/>
        <v>42</v>
      </c>
      <c r="H182" s="75">
        <f t="shared" si="7"/>
        <v>27.3</v>
      </c>
      <c r="I182" s="15">
        <f t="shared" si="8"/>
        <v>0</v>
      </c>
    </row>
    <row r="183" spans="1:10" hidden="1" x14ac:dyDescent="0.15">
      <c r="A183" s="137" t="s">
        <v>1064</v>
      </c>
      <c r="B183" s="21" t="s">
        <v>1065</v>
      </c>
      <c r="C183" s="12" t="s">
        <v>12</v>
      </c>
      <c r="D183" s="18">
        <v>20</v>
      </c>
      <c r="E183" s="142">
        <v>15</v>
      </c>
      <c r="F183" s="142"/>
      <c r="G183" s="14">
        <f t="shared" si="9"/>
        <v>35</v>
      </c>
      <c r="H183" s="14">
        <f t="shared" si="7"/>
        <v>22.75</v>
      </c>
      <c r="I183" s="15">
        <f t="shared" si="8"/>
        <v>0</v>
      </c>
      <c r="J183" s="141"/>
    </row>
    <row r="184" spans="1:10" hidden="1" x14ac:dyDescent="0.15">
      <c r="A184" s="137" t="s">
        <v>1066</v>
      </c>
      <c r="B184" s="1" t="s">
        <v>1067</v>
      </c>
      <c r="C184" s="8" t="s">
        <v>12</v>
      </c>
      <c r="D184" s="18">
        <v>4</v>
      </c>
      <c r="E184" s="142">
        <v>20</v>
      </c>
      <c r="F184" s="142"/>
      <c r="G184" s="131">
        <f t="shared" si="9"/>
        <v>24</v>
      </c>
      <c r="H184" s="131">
        <f t="shared" si="7"/>
        <v>15.600000000000001</v>
      </c>
      <c r="I184" s="15">
        <f t="shared" si="8"/>
        <v>0</v>
      </c>
    </row>
    <row r="185" spans="1:10" hidden="1" x14ac:dyDescent="0.15">
      <c r="A185" s="137" t="s">
        <v>1068</v>
      </c>
      <c r="B185" s="1" t="s">
        <v>1069</v>
      </c>
      <c r="C185" s="8" t="s">
        <v>12</v>
      </c>
      <c r="D185" s="18">
        <v>8</v>
      </c>
      <c r="E185" s="142">
        <v>31</v>
      </c>
      <c r="F185" s="142"/>
      <c r="G185" s="75">
        <f t="shared" si="9"/>
        <v>39</v>
      </c>
      <c r="H185" s="75">
        <f t="shared" si="7"/>
        <v>25.35</v>
      </c>
      <c r="I185" s="15">
        <f t="shared" si="8"/>
        <v>0</v>
      </c>
    </row>
    <row r="186" spans="1:10" hidden="1" x14ac:dyDescent="0.15">
      <c r="A186" s="137" t="s">
        <v>1070</v>
      </c>
      <c r="B186" s="22" t="s">
        <v>1071</v>
      </c>
      <c r="C186" s="8" t="s">
        <v>12</v>
      </c>
      <c r="D186" s="18">
        <v>2</v>
      </c>
      <c r="E186" s="142">
        <v>7</v>
      </c>
      <c r="F186" s="142"/>
      <c r="G186" s="16">
        <f t="shared" si="9"/>
        <v>9</v>
      </c>
      <c r="H186" s="16">
        <f t="shared" si="7"/>
        <v>5.8500000000000005</v>
      </c>
      <c r="I186" s="15">
        <f t="shared" si="8"/>
        <v>0</v>
      </c>
    </row>
    <row r="187" spans="1:10" hidden="1" x14ac:dyDescent="0.15">
      <c r="A187" s="137" t="s">
        <v>1072</v>
      </c>
      <c r="B187" s="1" t="s">
        <v>1073</v>
      </c>
      <c r="C187" s="8" t="s">
        <v>12</v>
      </c>
      <c r="D187" s="18">
        <v>110</v>
      </c>
      <c r="E187" s="142">
        <v>30</v>
      </c>
      <c r="F187" s="142"/>
      <c r="G187" s="75">
        <f t="shared" si="9"/>
        <v>140</v>
      </c>
      <c r="H187" s="75">
        <f t="shared" si="7"/>
        <v>91</v>
      </c>
      <c r="I187" s="15">
        <f t="shared" si="8"/>
        <v>0</v>
      </c>
    </row>
    <row r="188" spans="1:10" hidden="1" x14ac:dyDescent="0.15">
      <c r="A188" s="137" t="s">
        <v>1074</v>
      </c>
      <c r="B188" s="22" t="s">
        <v>1075</v>
      </c>
      <c r="C188" s="8" t="s">
        <v>205</v>
      </c>
      <c r="D188" s="18">
        <v>5</v>
      </c>
      <c r="E188" s="142">
        <v>0</v>
      </c>
      <c r="F188" s="142"/>
      <c r="G188" s="16">
        <f t="shared" si="9"/>
        <v>5</v>
      </c>
      <c r="H188" s="16">
        <f t="shared" si="7"/>
        <v>3.25</v>
      </c>
      <c r="I188" s="15">
        <f t="shared" si="8"/>
        <v>0</v>
      </c>
    </row>
    <row r="189" spans="1:10" hidden="1" x14ac:dyDescent="0.15">
      <c r="A189" s="137" t="s">
        <v>1076</v>
      </c>
      <c r="B189" s="1" t="s">
        <v>1077</v>
      </c>
      <c r="C189" s="8" t="s">
        <v>12</v>
      </c>
      <c r="D189" s="18">
        <v>0</v>
      </c>
      <c r="E189" s="142">
        <v>28</v>
      </c>
      <c r="F189" s="142"/>
      <c r="G189" s="75">
        <f t="shared" si="9"/>
        <v>28</v>
      </c>
      <c r="H189" s="75">
        <f t="shared" si="7"/>
        <v>18.2</v>
      </c>
      <c r="I189" s="15">
        <f t="shared" si="8"/>
        <v>0</v>
      </c>
    </row>
    <row r="190" spans="1:10" hidden="1" x14ac:dyDescent="0.15">
      <c r="A190" s="138" t="s">
        <v>1078</v>
      </c>
      <c r="B190" s="1" t="s">
        <v>1079</v>
      </c>
      <c r="C190" s="8" t="s">
        <v>3</v>
      </c>
      <c r="D190" s="18">
        <v>673</v>
      </c>
      <c r="E190" s="142">
        <v>696</v>
      </c>
      <c r="F190" s="142"/>
      <c r="G190" s="75">
        <f t="shared" ref="G190:G239" si="10">+E190+D190</f>
        <v>1369</v>
      </c>
      <c r="H190" s="75">
        <f t="shared" si="7"/>
        <v>889.85</v>
      </c>
      <c r="I190" s="15">
        <f t="shared" si="8"/>
        <v>0</v>
      </c>
    </row>
    <row r="191" spans="1:10" hidden="1" x14ac:dyDescent="0.15">
      <c r="A191" s="138" t="s">
        <v>1080</v>
      </c>
      <c r="B191" s="1" t="s">
        <v>1081</v>
      </c>
      <c r="C191" s="8" t="s">
        <v>12</v>
      </c>
      <c r="D191" s="18">
        <v>0</v>
      </c>
      <c r="E191" s="142">
        <v>164</v>
      </c>
      <c r="F191" s="142"/>
      <c r="G191" s="75">
        <f t="shared" si="10"/>
        <v>164</v>
      </c>
      <c r="H191" s="75">
        <f t="shared" si="7"/>
        <v>106.60000000000001</v>
      </c>
      <c r="I191" s="15">
        <f t="shared" si="8"/>
        <v>0</v>
      </c>
    </row>
    <row r="192" spans="1:10" hidden="1" x14ac:dyDescent="0.15">
      <c r="A192" s="138" t="s">
        <v>1082</v>
      </c>
      <c r="B192" s="1" t="s">
        <v>1083</v>
      </c>
      <c r="C192" s="8" t="s">
        <v>3</v>
      </c>
      <c r="D192" s="18">
        <v>41</v>
      </c>
      <c r="E192" s="142">
        <v>15</v>
      </c>
      <c r="F192" s="142"/>
      <c r="G192" s="75">
        <f t="shared" si="10"/>
        <v>56</v>
      </c>
      <c r="H192" s="15">
        <f>G192*0.65</f>
        <v>36.4</v>
      </c>
      <c r="I192" s="15">
        <f t="shared" si="8"/>
        <v>0</v>
      </c>
    </row>
    <row r="193" spans="1:9" hidden="1" x14ac:dyDescent="0.15">
      <c r="A193" s="138" t="s">
        <v>1084</v>
      </c>
      <c r="B193" s="1" t="s">
        <v>1085</v>
      </c>
      <c r="C193" s="8" t="s">
        <v>3</v>
      </c>
      <c r="D193" s="18">
        <v>178</v>
      </c>
      <c r="E193" s="142">
        <v>65</v>
      </c>
      <c r="F193" s="142"/>
      <c r="G193" s="75">
        <f t="shared" si="10"/>
        <v>243</v>
      </c>
      <c r="H193" s="75">
        <f t="shared" si="7"/>
        <v>157.95000000000002</v>
      </c>
      <c r="I193" s="15">
        <f t="shared" si="8"/>
        <v>0</v>
      </c>
    </row>
    <row r="194" spans="1:9" hidden="1" x14ac:dyDescent="0.15">
      <c r="A194" s="138" t="s">
        <v>1086</v>
      </c>
      <c r="B194" s="1" t="s">
        <v>1087</v>
      </c>
      <c r="C194" s="7" t="s">
        <v>3</v>
      </c>
      <c r="D194" s="18">
        <v>22</v>
      </c>
      <c r="E194" s="142">
        <v>20</v>
      </c>
      <c r="F194" s="142"/>
      <c r="G194" s="75">
        <f t="shared" si="10"/>
        <v>42</v>
      </c>
      <c r="H194" s="75">
        <f t="shared" si="7"/>
        <v>27.3</v>
      </c>
      <c r="I194" s="15">
        <f t="shared" si="8"/>
        <v>0</v>
      </c>
    </row>
    <row r="195" spans="1:9" hidden="1" x14ac:dyDescent="0.15">
      <c r="A195" s="138" t="s">
        <v>1088</v>
      </c>
      <c r="B195" s="1" t="s">
        <v>1089</v>
      </c>
      <c r="C195" s="7" t="s">
        <v>3</v>
      </c>
      <c r="D195" s="18">
        <v>33</v>
      </c>
      <c r="E195" s="142">
        <v>20</v>
      </c>
      <c r="F195" s="142"/>
      <c r="G195" s="75">
        <f t="shared" si="10"/>
        <v>53</v>
      </c>
      <c r="H195" s="75">
        <f t="shared" si="7"/>
        <v>34.450000000000003</v>
      </c>
      <c r="I195" s="15">
        <f t="shared" si="8"/>
        <v>0</v>
      </c>
    </row>
    <row r="196" spans="1:9" hidden="1" x14ac:dyDescent="0.15">
      <c r="A196" s="138" t="s">
        <v>1090</v>
      </c>
      <c r="B196" s="1" t="s">
        <v>1091</v>
      </c>
      <c r="C196" s="7" t="s">
        <v>3</v>
      </c>
      <c r="D196" s="18">
        <v>41</v>
      </c>
      <c r="E196" s="142">
        <v>20</v>
      </c>
      <c r="F196" s="142"/>
      <c r="G196" s="75">
        <f t="shared" si="10"/>
        <v>61</v>
      </c>
      <c r="H196" s="75">
        <f t="shared" si="7"/>
        <v>39.65</v>
      </c>
      <c r="I196" s="15">
        <f t="shared" si="8"/>
        <v>0</v>
      </c>
    </row>
    <row r="197" spans="1:9" hidden="1" x14ac:dyDescent="0.15">
      <c r="A197" s="138" t="s">
        <v>1092</v>
      </c>
      <c r="B197" s="1" t="s">
        <v>1093</v>
      </c>
      <c r="C197" s="7" t="s">
        <v>3</v>
      </c>
      <c r="D197" s="18">
        <v>58</v>
      </c>
      <c r="E197" s="142">
        <v>20</v>
      </c>
      <c r="F197" s="142"/>
      <c r="G197" s="75">
        <f t="shared" si="10"/>
        <v>78</v>
      </c>
      <c r="H197" s="75">
        <f t="shared" si="7"/>
        <v>50.7</v>
      </c>
      <c r="I197" s="15">
        <f t="shared" si="8"/>
        <v>0</v>
      </c>
    </row>
    <row r="198" spans="1:9" hidden="1" x14ac:dyDescent="0.15">
      <c r="A198" s="138" t="s">
        <v>1094</v>
      </c>
      <c r="B198" s="1" t="s">
        <v>1095</v>
      </c>
      <c r="C198" s="7" t="s">
        <v>3</v>
      </c>
      <c r="D198" s="18">
        <v>71</v>
      </c>
      <c r="E198" s="142">
        <v>20</v>
      </c>
      <c r="F198" s="142"/>
      <c r="G198" s="75">
        <f t="shared" si="10"/>
        <v>91</v>
      </c>
      <c r="H198" s="75">
        <f t="shared" si="7"/>
        <v>59.15</v>
      </c>
      <c r="I198" s="15">
        <f t="shared" si="8"/>
        <v>0</v>
      </c>
    </row>
    <row r="199" spans="1:9" hidden="1" x14ac:dyDescent="0.15">
      <c r="A199" s="138" t="s">
        <v>1096</v>
      </c>
      <c r="B199" s="1" t="s">
        <v>1097</v>
      </c>
      <c r="C199" s="8" t="s">
        <v>3</v>
      </c>
      <c r="D199" s="18">
        <v>0</v>
      </c>
      <c r="E199" s="142">
        <v>380</v>
      </c>
      <c r="F199" s="142"/>
      <c r="G199" s="75">
        <f t="shared" si="10"/>
        <v>380</v>
      </c>
      <c r="H199" s="15">
        <f>G199*0.65</f>
        <v>247</v>
      </c>
      <c r="I199" s="15">
        <f t="shared" si="8"/>
        <v>0</v>
      </c>
    </row>
    <row r="200" spans="1:9" hidden="1" x14ac:dyDescent="0.15">
      <c r="A200" s="138" t="s">
        <v>1098</v>
      </c>
      <c r="B200" s="1" t="s">
        <v>1099</v>
      </c>
      <c r="C200" s="8" t="s">
        <v>17</v>
      </c>
      <c r="D200" s="18">
        <v>0</v>
      </c>
      <c r="E200" s="142">
        <v>720</v>
      </c>
      <c r="F200" s="142"/>
      <c r="G200" s="75">
        <f t="shared" si="10"/>
        <v>720</v>
      </c>
      <c r="H200" s="75">
        <f t="shared" si="7"/>
        <v>468</v>
      </c>
      <c r="I200" s="15">
        <f t="shared" si="8"/>
        <v>0</v>
      </c>
    </row>
    <row r="201" spans="1:9" hidden="1" x14ac:dyDescent="0.15">
      <c r="A201" s="138" t="s">
        <v>1100</v>
      </c>
      <c r="B201" s="1" t="s">
        <v>1101</v>
      </c>
      <c r="C201" s="8" t="s">
        <v>17</v>
      </c>
      <c r="D201" s="18">
        <v>0</v>
      </c>
      <c r="E201" s="142">
        <v>990</v>
      </c>
      <c r="F201" s="142"/>
      <c r="G201" s="75">
        <f t="shared" si="10"/>
        <v>990</v>
      </c>
      <c r="H201" s="75">
        <f t="shared" si="7"/>
        <v>643.5</v>
      </c>
      <c r="I201" s="15">
        <f t="shared" si="8"/>
        <v>0</v>
      </c>
    </row>
    <row r="202" spans="1:9" hidden="1" x14ac:dyDescent="0.15">
      <c r="A202" s="138" t="s">
        <v>1102</v>
      </c>
      <c r="B202" s="1" t="s">
        <v>1103</v>
      </c>
      <c r="C202" s="8" t="s">
        <v>17</v>
      </c>
      <c r="D202" s="18">
        <v>0</v>
      </c>
      <c r="E202" s="142">
        <v>1420</v>
      </c>
      <c r="F202" s="142"/>
      <c r="G202" s="75">
        <f t="shared" si="10"/>
        <v>1420</v>
      </c>
      <c r="H202" s="75">
        <f t="shared" si="7"/>
        <v>923</v>
      </c>
      <c r="I202" s="15">
        <f t="shared" si="8"/>
        <v>0</v>
      </c>
    </row>
    <row r="203" spans="1:9" hidden="1" x14ac:dyDescent="0.15">
      <c r="A203" s="138" t="s">
        <v>1104</v>
      </c>
      <c r="B203" s="1" t="s">
        <v>1105</v>
      </c>
      <c r="C203" s="8" t="s">
        <v>17</v>
      </c>
      <c r="D203" s="18">
        <v>0</v>
      </c>
      <c r="E203" s="142">
        <v>1680</v>
      </c>
      <c r="F203" s="142"/>
      <c r="G203" s="75">
        <f t="shared" si="10"/>
        <v>1680</v>
      </c>
      <c r="H203" s="75">
        <f t="shared" si="7"/>
        <v>1092</v>
      </c>
      <c r="I203" s="15">
        <f t="shared" si="8"/>
        <v>0</v>
      </c>
    </row>
    <row r="204" spans="1:9" hidden="1" x14ac:dyDescent="0.15">
      <c r="A204" s="138" t="s">
        <v>1106</v>
      </c>
      <c r="B204" s="1" t="s">
        <v>1107</v>
      </c>
      <c r="C204" s="8" t="s">
        <v>17</v>
      </c>
      <c r="D204" s="18">
        <v>0</v>
      </c>
      <c r="E204" s="142">
        <v>2950</v>
      </c>
      <c r="F204" s="142"/>
      <c r="G204" s="75">
        <f t="shared" si="10"/>
        <v>2950</v>
      </c>
      <c r="H204" s="75">
        <f t="shared" si="7"/>
        <v>1917.5</v>
      </c>
      <c r="I204" s="15">
        <f t="shared" si="8"/>
        <v>0</v>
      </c>
    </row>
    <row r="205" spans="1:9" hidden="1" x14ac:dyDescent="0.15">
      <c r="A205" s="138" t="s">
        <v>1108</v>
      </c>
      <c r="B205" s="1" t="s">
        <v>1109</v>
      </c>
      <c r="C205" s="8" t="s">
        <v>12</v>
      </c>
      <c r="D205" s="18">
        <v>0</v>
      </c>
      <c r="E205" s="142">
        <v>5</v>
      </c>
      <c r="F205" s="142"/>
      <c r="G205" s="75">
        <f t="shared" si="10"/>
        <v>5</v>
      </c>
      <c r="H205" s="75">
        <f t="shared" ref="H205:H239" si="11">G205*0.65</f>
        <v>3.25</v>
      </c>
      <c r="I205" s="15">
        <f t="shared" ref="I205:I239" si="12">H205*F205</f>
        <v>0</v>
      </c>
    </row>
    <row r="206" spans="1:9" hidden="1" x14ac:dyDescent="0.15">
      <c r="A206" s="138" t="s">
        <v>1110</v>
      </c>
      <c r="B206" s="1" t="s">
        <v>1111</v>
      </c>
      <c r="C206" s="8" t="s">
        <v>12</v>
      </c>
      <c r="D206" s="18">
        <v>0</v>
      </c>
      <c r="E206" s="142">
        <v>28</v>
      </c>
      <c r="F206" s="142"/>
      <c r="G206" s="75">
        <f t="shared" si="10"/>
        <v>28</v>
      </c>
      <c r="H206" s="75">
        <f t="shared" si="11"/>
        <v>18.2</v>
      </c>
      <c r="I206" s="15">
        <f t="shared" si="12"/>
        <v>0</v>
      </c>
    </row>
    <row r="207" spans="1:9" hidden="1" x14ac:dyDescent="0.15">
      <c r="A207" s="138" t="s">
        <v>1112</v>
      </c>
      <c r="B207" s="1" t="s">
        <v>1113</v>
      </c>
      <c r="C207" s="8" t="s">
        <v>12</v>
      </c>
      <c r="D207" s="18">
        <v>0</v>
      </c>
      <c r="E207" s="142">
        <v>10</v>
      </c>
      <c r="F207" s="142"/>
      <c r="G207" s="75">
        <f t="shared" si="10"/>
        <v>10</v>
      </c>
      <c r="H207" s="75">
        <f t="shared" si="11"/>
        <v>6.5</v>
      </c>
      <c r="I207" s="15">
        <f t="shared" si="12"/>
        <v>0</v>
      </c>
    </row>
    <row r="208" spans="1:9" ht="35.25" x14ac:dyDescent="0.15">
      <c r="A208" s="138" t="s">
        <v>1114</v>
      </c>
      <c r="B208" s="1" t="s">
        <v>1115</v>
      </c>
      <c r="C208" s="8" t="s">
        <v>12</v>
      </c>
      <c r="D208" s="18">
        <v>0</v>
      </c>
      <c r="E208" s="142">
        <v>28</v>
      </c>
      <c r="F208" s="142">
        <v>250</v>
      </c>
      <c r="G208" s="75">
        <f t="shared" si="10"/>
        <v>28</v>
      </c>
      <c r="H208" s="75">
        <f t="shared" si="11"/>
        <v>18.2</v>
      </c>
      <c r="I208" s="15">
        <f t="shared" si="12"/>
        <v>4550</v>
      </c>
    </row>
    <row r="209" spans="1:9" ht="64.5" hidden="1" customHeight="1" x14ac:dyDescent="0.15">
      <c r="A209" s="138" t="s">
        <v>1116</v>
      </c>
      <c r="B209" s="1" t="s">
        <v>1117</v>
      </c>
      <c r="C209" s="8" t="s">
        <v>17</v>
      </c>
      <c r="D209" s="18">
        <v>0</v>
      </c>
      <c r="E209" s="142">
        <v>590</v>
      </c>
      <c r="F209" s="142"/>
      <c r="G209" s="75">
        <f t="shared" si="10"/>
        <v>590</v>
      </c>
      <c r="H209" s="75">
        <f t="shared" si="11"/>
        <v>383.5</v>
      </c>
      <c r="I209" s="15">
        <f t="shared" si="12"/>
        <v>0</v>
      </c>
    </row>
    <row r="210" spans="1:9" hidden="1" x14ac:dyDescent="0.15">
      <c r="A210" s="138" t="s">
        <v>1118</v>
      </c>
      <c r="B210" s="1" t="s">
        <v>1119</v>
      </c>
      <c r="C210" s="8" t="s">
        <v>17</v>
      </c>
      <c r="D210" s="18">
        <v>0</v>
      </c>
      <c r="E210" s="142">
        <v>980</v>
      </c>
      <c r="F210" s="142"/>
      <c r="G210" s="75">
        <f t="shared" si="10"/>
        <v>980</v>
      </c>
      <c r="H210" s="75">
        <f t="shared" si="11"/>
        <v>637</v>
      </c>
      <c r="I210" s="15">
        <f t="shared" si="12"/>
        <v>0</v>
      </c>
    </row>
    <row r="211" spans="1:9" hidden="1" x14ac:dyDescent="0.15">
      <c r="A211" s="138" t="s">
        <v>1120</v>
      </c>
      <c r="B211" s="1" t="s">
        <v>1121</v>
      </c>
      <c r="C211" s="8" t="s">
        <v>17</v>
      </c>
      <c r="D211" s="18">
        <v>0</v>
      </c>
      <c r="E211" s="142">
        <v>1460</v>
      </c>
      <c r="F211" s="142"/>
      <c r="G211" s="75">
        <f t="shared" si="10"/>
        <v>1460</v>
      </c>
      <c r="H211" s="75">
        <f t="shared" si="11"/>
        <v>949</v>
      </c>
      <c r="I211" s="15">
        <f t="shared" si="12"/>
        <v>0</v>
      </c>
    </row>
    <row r="212" spans="1:9" hidden="1" x14ac:dyDescent="0.15">
      <c r="A212" s="138" t="s">
        <v>1122</v>
      </c>
      <c r="B212" s="1" t="s">
        <v>1123</v>
      </c>
      <c r="C212" s="8" t="s">
        <v>17</v>
      </c>
      <c r="D212" s="18">
        <v>0</v>
      </c>
      <c r="E212" s="142">
        <v>1720</v>
      </c>
      <c r="F212" s="142"/>
      <c r="G212" s="75">
        <f t="shared" si="10"/>
        <v>1720</v>
      </c>
      <c r="H212" s="75">
        <f t="shared" si="11"/>
        <v>1118</v>
      </c>
      <c r="I212" s="15">
        <f t="shared" si="12"/>
        <v>0</v>
      </c>
    </row>
    <row r="213" spans="1:9" hidden="1" x14ac:dyDescent="0.15">
      <c r="A213" s="138" t="s">
        <v>1124</v>
      </c>
      <c r="B213" s="1" t="s">
        <v>1125</v>
      </c>
      <c r="C213" s="8" t="s">
        <v>17</v>
      </c>
      <c r="D213" s="18">
        <v>0</v>
      </c>
      <c r="E213" s="142">
        <v>2340</v>
      </c>
      <c r="F213" s="142"/>
      <c r="G213" s="75">
        <f t="shared" si="10"/>
        <v>2340</v>
      </c>
      <c r="H213" s="75">
        <f t="shared" si="11"/>
        <v>1521</v>
      </c>
      <c r="I213" s="15">
        <f t="shared" si="12"/>
        <v>0</v>
      </c>
    </row>
    <row r="214" spans="1:9" hidden="1" x14ac:dyDescent="0.15">
      <c r="A214" s="138" t="s">
        <v>1126</v>
      </c>
      <c r="B214" s="22" t="s">
        <v>1127</v>
      </c>
      <c r="C214" s="8" t="s">
        <v>3</v>
      </c>
      <c r="D214" s="18">
        <v>3</v>
      </c>
      <c r="E214" s="142">
        <v>1</v>
      </c>
      <c r="F214" s="142"/>
      <c r="G214" s="16">
        <f t="shared" si="10"/>
        <v>4</v>
      </c>
      <c r="H214" s="16">
        <f t="shared" si="11"/>
        <v>2.6</v>
      </c>
      <c r="I214" s="15">
        <f t="shared" si="12"/>
        <v>0</v>
      </c>
    </row>
    <row r="215" spans="1:9" hidden="1" x14ac:dyDescent="0.15">
      <c r="A215" s="138" t="s">
        <v>1128</v>
      </c>
      <c r="B215" s="22" t="s">
        <v>1129</v>
      </c>
      <c r="C215" s="8" t="s">
        <v>3</v>
      </c>
      <c r="D215" s="18">
        <v>4</v>
      </c>
      <c r="E215" s="142">
        <v>1</v>
      </c>
      <c r="F215" s="142"/>
      <c r="G215" s="16">
        <f t="shared" si="10"/>
        <v>5</v>
      </c>
      <c r="H215" s="16">
        <f t="shared" si="11"/>
        <v>3.25</v>
      </c>
      <c r="I215" s="15">
        <f t="shared" si="12"/>
        <v>0</v>
      </c>
    </row>
    <row r="216" spans="1:9" hidden="1" x14ac:dyDescent="0.15">
      <c r="A216" s="138" t="s">
        <v>1130</v>
      </c>
      <c r="B216" s="22" t="s">
        <v>1131</v>
      </c>
      <c r="C216" s="8" t="s">
        <v>3</v>
      </c>
      <c r="D216" s="18">
        <v>1</v>
      </c>
      <c r="E216" s="142">
        <v>1</v>
      </c>
      <c r="F216" s="142"/>
      <c r="G216" s="16">
        <f t="shared" si="10"/>
        <v>2</v>
      </c>
      <c r="H216" s="16">
        <f t="shared" si="11"/>
        <v>1.3</v>
      </c>
      <c r="I216" s="15">
        <f t="shared" si="12"/>
        <v>0</v>
      </c>
    </row>
    <row r="217" spans="1:9" hidden="1" x14ac:dyDescent="0.15">
      <c r="A217" s="138" t="s">
        <v>1132</v>
      </c>
      <c r="B217" s="22" t="s">
        <v>1133</v>
      </c>
      <c r="C217" s="8" t="s">
        <v>3</v>
      </c>
      <c r="D217" s="18">
        <v>33</v>
      </c>
      <c r="E217" s="142">
        <v>1</v>
      </c>
      <c r="F217" s="142"/>
      <c r="G217" s="122">
        <f t="shared" si="10"/>
        <v>34</v>
      </c>
      <c r="H217" s="15">
        <f>G217*0.65</f>
        <v>22.1</v>
      </c>
      <c r="I217" s="15">
        <f t="shared" si="12"/>
        <v>0</v>
      </c>
    </row>
    <row r="218" spans="1:9" hidden="1" x14ac:dyDescent="0.15">
      <c r="A218" s="138" t="s">
        <v>1134</v>
      </c>
      <c r="B218" s="22" t="s">
        <v>1135</v>
      </c>
      <c r="C218" s="8" t="s">
        <v>3</v>
      </c>
      <c r="D218" s="18">
        <v>2</v>
      </c>
      <c r="E218" s="142">
        <v>5</v>
      </c>
      <c r="F218" s="142"/>
      <c r="G218" s="16">
        <f t="shared" si="10"/>
        <v>7</v>
      </c>
      <c r="H218" s="16">
        <f t="shared" si="11"/>
        <v>4.55</v>
      </c>
      <c r="I218" s="15">
        <f t="shared" si="12"/>
        <v>0</v>
      </c>
    </row>
    <row r="219" spans="1:9" hidden="1" x14ac:dyDescent="0.15">
      <c r="A219" s="138" t="s">
        <v>1136</v>
      </c>
      <c r="B219" s="22" t="s">
        <v>1137</v>
      </c>
      <c r="C219" s="8" t="s">
        <v>3</v>
      </c>
      <c r="D219" s="18">
        <v>35</v>
      </c>
      <c r="E219" s="142">
        <v>0</v>
      </c>
      <c r="F219" s="142"/>
      <c r="G219" s="16">
        <f t="shared" si="10"/>
        <v>35</v>
      </c>
      <c r="H219" s="16">
        <f t="shared" si="11"/>
        <v>22.75</v>
      </c>
      <c r="I219" s="15">
        <f t="shared" si="12"/>
        <v>0</v>
      </c>
    </row>
    <row r="220" spans="1:9" hidden="1" x14ac:dyDescent="0.15">
      <c r="A220" s="138" t="s">
        <v>1138</v>
      </c>
      <c r="B220" s="1" t="s">
        <v>945</v>
      </c>
      <c r="C220" s="8" t="s">
        <v>12</v>
      </c>
      <c r="D220" s="18">
        <v>16</v>
      </c>
      <c r="E220" s="142">
        <v>8</v>
      </c>
      <c r="F220" s="142"/>
      <c r="G220" s="75">
        <f t="shared" si="10"/>
        <v>24</v>
      </c>
      <c r="H220" s="75">
        <f t="shared" si="11"/>
        <v>15.600000000000001</v>
      </c>
      <c r="I220" s="15">
        <f t="shared" si="12"/>
        <v>0</v>
      </c>
    </row>
    <row r="221" spans="1:9" hidden="1" x14ac:dyDescent="0.15">
      <c r="A221" s="138" t="s">
        <v>1139</v>
      </c>
      <c r="B221" s="22" t="s">
        <v>1140</v>
      </c>
      <c r="C221" s="8" t="s">
        <v>17</v>
      </c>
      <c r="D221" s="18">
        <v>202</v>
      </c>
      <c r="E221" s="142">
        <v>83</v>
      </c>
      <c r="F221" s="142"/>
      <c r="G221" s="16">
        <f t="shared" si="10"/>
        <v>285</v>
      </c>
      <c r="H221" s="16">
        <f t="shared" si="11"/>
        <v>185.25</v>
      </c>
      <c r="I221" s="15">
        <f t="shared" si="12"/>
        <v>0</v>
      </c>
    </row>
    <row r="222" spans="1:9" hidden="1" x14ac:dyDescent="0.15">
      <c r="A222" s="138" t="s">
        <v>1141</v>
      </c>
      <c r="B222" s="22" t="s">
        <v>1142</v>
      </c>
      <c r="C222" s="8" t="s">
        <v>12</v>
      </c>
      <c r="D222" s="18">
        <v>8</v>
      </c>
      <c r="E222" s="142">
        <v>4</v>
      </c>
      <c r="F222" s="142"/>
      <c r="G222" s="16">
        <f t="shared" si="10"/>
        <v>12</v>
      </c>
      <c r="H222" s="16">
        <f t="shared" si="11"/>
        <v>7.8000000000000007</v>
      </c>
      <c r="I222" s="15">
        <f t="shared" si="12"/>
        <v>0</v>
      </c>
    </row>
    <row r="223" spans="1:9" hidden="1" x14ac:dyDescent="0.15">
      <c r="A223" s="138" t="s">
        <v>1143</v>
      </c>
      <c r="B223" s="21" t="s">
        <v>1144</v>
      </c>
      <c r="C223" s="12" t="s">
        <v>3</v>
      </c>
      <c r="D223" s="18">
        <v>500</v>
      </c>
      <c r="E223" s="142">
        <v>0</v>
      </c>
      <c r="F223" s="142"/>
      <c r="G223" s="14">
        <f t="shared" si="10"/>
        <v>500</v>
      </c>
      <c r="H223" s="14">
        <f t="shared" si="11"/>
        <v>325</v>
      </c>
      <c r="I223" s="15">
        <f t="shared" si="12"/>
        <v>0</v>
      </c>
    </row>
    <row r="224" spans="1:9" hidden="1" x14ac:dyDescent="0.15">
      <c r="A224" s="138" t="s">
        <v>1145</v>
      </c>
      <c r="B224" s="21" t="s">
        <v>1146</v>
      </c>
      <c r="C224" s="12" t="s">
        <v>3</v>
      </c>
      <c r="D224" s="18">
        <v>1300</v>
      </c>
      <c r="E224" s="142">
        <v>0</v>
      </c>
      <c r="F224" s="142"/>
      <c r="G224" s="14">
        <f t="shared" si="10"/>
        <v>1300</v>
      </c>
      <c r="H224" s="14">
        <f t="shared" si="11"/>
        <v>845</v>
      </c>
      <c r="I224" s="15">
        <f t="shared" si="12"/>
        <v>0</v>
      </c>
    </row>
    <row r="225" spans="1:239" hidden="1" x14ac:dyDescent="0.15">
      <c r="A225" s="138" t="s">
        <v>1147</v>
      </c>
      <c r="B225" s="21" t="s">
        <v>1148</v>
      </c>
      <c r="C225" s="8" t="s">
        <v>3</v>
      </c>
      <c r="D225" s="18">
        <v>5800</v>
      </c>
      <c r="E225" s="142">
        <v>0</v>
      </c>
      <c r="F225" s="142"/>
      <c r="G225" s="75">
        <f t="shared" si="10"/>
        <v>5800</v>
      </c>
      <c r="H225" s="75">
        <f t="shared" si="11"/>
        <v>3770</v>
      </c>
      <c r="I225" s="15">
        <f t="shared" si="12"/>
        <v>0</v>
      </c>
    </row>
    <row r="226" spans="1:239" hidden="1" x14ac:dyDescent="0.15">
      <c r="A226" s="138" t="s">
        <v>1149</v>
      </c>
      <c r="B226" s="21" t="s">
        <v>1150</v>
      </c>
      <c r="C226" s="8" t="s">
        <v>3</v>
      </c>
      <c r="D226" s="18">
        <v>11550</v>
      </c>
      <c r="E226" s="142">
        <v>0</v>
      </c>
      <c r="F226" s="142"/>
      <c r="G226" s="75">
        <f t="shared" si="10"/>
        <v>11550</v>
      </c>
      <c r="H226" s="75">
        <f t="shared" si="11"/>
        <v>7507.5</v>
      </c>
      <c r="I226" s="15">
        <f t="shared" si="12"/>
        <v>0</v>
      </c>
    </row>
    <row r="227" spans="1:239" hidden="1" x14ac:dyDescent="0.15">
      <c r="A227" s="138" t="s">
        <v>1151</v>
      </c>
      <c r="B227" s="21" t="s">
        <v>1152</v>
      </c>
      <c r="C227" s="8" t="s">
        <v>3</v>
      </c>
      <c r="D227" s="18">
        <v>14600</v>
      </c>
      <c r="E227" s="142">
        <v>0</v>
      </c>
      <c r="F227" s="142"/>
      <c r="G227" s="75">
        <f t="shared" si="10"/>
        <v>14600</v>
      </c>
      <c r="H227" s="75">
        <f t="shared" si="11"/>
        <v>9490</v>
      </c>
      <c r="I227" s="15">
        <f t="shared" si="12"/>
        <v>0</v>
      </c>
    </row>
    <row r="228" spans="1:239" hidden="1" x14ac:dyDescent="0.15">
      <c r="A228" s="138" t="s">
        <v>1153</v>
      </c>
      <c r="B228" s="111" t="s">
        <v>684</v>
      </c>
      <c r="C228" s="73" t="s">
        <v>685</v>
      </c>
      <c r="D228" s="18">
        <v>0</v>
      </c>
      <c r="E228" s="142">
        <v>110</v>
      </c>
      <c r="F228" s="142"/>
      <c r="G228" s="122">
        <f t="shared" si="10"/>
        <v>110</v>
      </c>
      <c r="H228" s="122">
        <f t="shared" si="11"/>
        <v>71.5</v>
      </c>
      <c r="I228" s="15">
        <f t="shared" si="12"/>
        <v>0</v>
      </c>
    </row>
    <row r="229" spans="1:239" hidden="1" x14ac:dyDescent="0.15">
      <c r="A229" s="138" t="s">
        <v>1154</v>
      </c>
      <c r="B229" s="22" t="s">
        <v>686</v>
      </c>
      <c r="C229" s="20" t="s">
        <v>17</v>
      </c>
      <c r="D229" s="18">
        <v>0</v>
      </c>
      <c r="E229" s="142">
        <v>1000</v>
      </c>
      <c r="F229" s="142"/>
      <c r="G229" s="16">
        <f t="shared" si="10"/>
        <v>1000</v>
      </c>
      <c r="H229" s="16">
        <f t="shared" si="11"/>
        <v>650</v>
      </c>
      <c r="I229" s="15">
        <f t="shared" si="12"/>
        <v>0</v>
      </c>
    </row>
    <row r="230" spans="1:239" hidden="1" x14ac:dyDescent="0.15">
      <c r="A230" s="138" t="s">
        <v>1155</v>
      </c>
      <c r="B230" s="1" t="s">
        <v>1156</v>
      </c>
      <c r="C230" s="8" t="s">
        <v>17</v>
      </c>
      <c r="D230" s="18">
        <v>1100</v>
      </c>
      <c r="E230" s="142">
        <v>950</v>
      </c>
      <c r="F230" s="142"/>
      <c r="G230" s="131">
        <f t="shared" si="10"/>
        <v>2050</v>
      </c>
      <c r="H230" s="131">
        <f t="shared" si="11"/>
        <v>1332.5</v>
      </c>
      <c r="I230" s="15">
        <f t="shared" si="12"/>
        <v>0</v>
      </c>
    </row>
    <row r="231" spans="1:239" hidden="1" x14ac:dyDescent="0.15">
      <c r="A231" s="138" t="s">
        <v>1157</v>
      </c>
      <c r="B231" s="1" t="s">
        <v>1158</v>
      </c>
      <c r="C231" s="8" t="s">
        <v>17</v>
      </c>
      <c r="D231" s="18">
        <v>3050</v>
      </c>
      <c r="E231" s="142">
        <v>850</v>
      </c>
      <c r="F231" s="142"/>
      <c r="G231" s="131">
        <f t="shared" si="10"/>
        <v>3900</v>
      </c>
      <c r="H231" s="131">
        <f t="shared" si="11"/>
        <v>2535</v>
      </c>
      <c r="I231" s="15">
        <f t="shared" si="12"/>
        <v>0</v>
      </c>
    </row>
    <row r="232" spans="1:239" hidden="1" x14ac:dyDescent="0.15">
      <c r="A232" s="138" t="s">
        <v>1159</v>
      </c>
      <c r="B232" s="1" t="s">
        <v>1160</v>
      </c>
      <c r="C232" s="8" t="s">
        <v>17</v>
      </c>
      <c r="D232" s="18">
        <v>630</v>
      </c>
      <c r="E232" s="142">
        <v>250</v>
      </c>
      <c r="F232" s="142"/>
      <c r="G232" s="131">
        <f t="shared" si="10"/>
        <v>880</v>
      </c>
      <c r="H232" s="131">
        <f t="shared" si="11"/>
        <v>572</v>
      </c>
      <c r="I232" s="15">
        <f t="shared" si="12"/>
        <v>0</v>
      </c>
    </row>
    <row r="233" spans="1:239" hidden="1" x14ac:dyDescent="0.15">
      <c r="A233" s="138" t="s">
        <v>1161</v>
      </c>
      <c r="B233" s="1" t="s">
        <v>1162</v>
      </c>
      <c r="C233" s="8" t="s">
        <v>17</v>
      </c>
      <c r="D233" s="18">
        <v>2340</v>
      </c>
      <c r="E233" s="142">
        <v>290</v>
      </c>
      <c r="F233" s="142"/>
      <c r="G233" s="131">
        <f t="shared" si="10"/>
        <v>2630</v>
      </c>
      <c r="H233" s="131">
        <f t="shared" si="11"/>
        <v>1709.5</v>
      </c>
      <c r="I233" s="15">
        <f t="shared" si="12"/>
        <v>0</v>
      </c>
    </row>
    <row r="234" spans="1:239" hidden="1" x14ac:dyDescent="0.15">
      <c r="A234" s="138" t="s">
        <v>1163</v>
      </c>
      <c r="B234" s="22" t="s">
        <v>1164</v>
      </c>
      <c r="C234" s="8" t="s">
        <v>205</v>
      </c>
      <c r="D234" s="18">
        <v>286</v>
      </c>
      <c r="E234" s="142">
        <v>20</v>
      </c>
      <c r="F234" s="142"/>
      <c r="G234" s="122">
        <f t="shared" si="10"/>
        <v>306</v>
      </c>
      <c r="H234" s="122">
        <f t="shared" si="11"/>
        <v>198.9</v>
      </c>
      <c r="I234" s="15">
        <f t="shared" si="12"/>
        <v>0</v>
      </c>
    </row>
    <row r="235" spans="1:239" hidden="1" x14ac:dyDescent="0.15">
      <c r="A235" s="138" t="s">
        <v>1165</v>
      </c>
      <c r="B235" s="22" t="s">
        <v>1166</v>
      </c>
      <c r="C235" s="8" t="s">
        <v>205</v>
      </c>
      <c r="D235" s="18">
        <v>416</v>
      </c>
      <c r="E235" s="142">
        <v>20</v>
      </c>
      <c r="F235" s="142"/>
      <c r="G235" s="15">
        <f t="shared" si="10"/>
        <v>436</v>
      </c>
      <c r="H235" s="15">
        <f t="shared" si="11"/>
        <v>283.40000000000003</v>
      </c>
      <c r="I235" s="15">
        <f t="shared" si="12"/>
        <v>0</v>
      </c>
    </row>
    <row r="236" spans="1:239" hidden="1" x14ac:dyDescent="0.15">
      <c r="A236" s="138" t="s">
        <v>1167</v>
      </c>
      <c r="B236" s="136" t="s">
        <v>1168</v>
      </c>
      <c r="C236" s="119" t="s">
        <v>837</v>
      </c>
      <c r="D236" s="18">
        <v>2800</v>
      </c>
      <c r="E236" s="142">
        <v>650</v>
      </c>
      <c r="F236" s="142"/>
      <c r="G236" s="122">
        <f t="shared" si="10"/>
        <v>3450</v>
      </c>
      <c r="H236" s="122">
        <f t="shared" si="11"/>
        <v>2242.5</v>
      </c>
      <c r="I236" s="15">
        <f t="shared" si="12"/>
        <v>0</v>
      </c>
      <c r="FX236" s="125"/>
      <c r="FY236" s="126"/>
      <c r="FZ236" s="127"/>
      <c r="GA236" s="128"/>
      <c r="GB236" s="129"/>
      <c r="GC236" s="129"/>
      <c r="GG236" s="125"/>
      <c r="GH236" s="126"/>
      <c r="GI236" s="127"/>
      <c r="GJ236" s="128"/>
      <c r="GK236" s="129"/>
      <c r="GL236" s="129"/>
      <c r="GP236" s="125"/>
      <c r="GQ236" s="126"/>
      <c r="GR236" s="127"/>
      <c r="GS236" s="128"/>
      <c r="GT236" s="129"/>
      <c r="GU236" s="129"/>
      <c r="GY236" s="125"/>
      <c r="GZ236" s="126"/>
      <c r="HA236" s="127"/>
      <c r="HB236" s="128"/>
      <c r="HC236" s="129"/>
      <c r="HD236" s="129"/>
      <c r="HH236" s="125"/>
      <c r="HI236" s="126"/>
      <c r="HJ236" s="127"/>
      <c r="HK236" s="128"/>
      <c r="HL236" s="129"/>
      <c r="HM236" s="129"/>
      <c r="HQ236" s="125"/>
      <c r="HR236" s="126"/>
      <c r="HS236" s="127"/>
      <c r="HT236" s="128"/>
      <c r="HU236" s="129"/>
      <c r="HV236" s="129"/>
      <c r="HZ236" s="125"/>
      <c r="IA236" s="126"/>
      <c r="IB236" s="127"/>
      <c r="IC236" s="128"/>
      <c r="ID236" s="129"/>
      <c r="IE236" s="129"/>
    </row>
    <row r="237" spans="1:239" hidden="1" x14ac:dyDescent="0.15">
      <c r="A237" s="138" t="s">
        <v>1169</v>
      </c>
      <c r="B237" s="136" t="s">
        <v>1170</v>
      </c>
      <c r="C237" s="119" t="s">
        <v>837</v>
      </c>
      <c r="D237" s="18">
        <v>1800</v>
      </c>
      <c r="E237" s="142">
        <v>450</v>
      </c>
      <c r="F237" s="142"/>
      <c r="G237" s="122">
        <f t="shared" si="10"/>
        <v>2250</v>
      </c>
      <c r="H237" s="122">
        <f t="shared" si="11"/>
        <v>1462.5</v>
      </c>
      <c r="I237" s="15">
        <f t="shared" si="12"/>
        <v>0</v>
      </c>
      <c r="FX237" s="125"/>
      <c r="FY237" s="126"/>
      <c r="FZ237" s="127"/>
      <c r="GA237" s="128"/>
      <c r="GB237" s="129"/>
      <c r="GC237" s="129"/>
      <c r="GG237" s="125"/>
      <c r="GH237" s="126"/>
      <c r="GI237" s="127"/>
      <c r="GJ237" s="128"/>
      <c r="GK237" s="129"/>
      <c r="GL237" s="129"/>
      <c r="GP237" s="125"/>
      <c r="GQ237" s="126"/>
      <c r="GR237" s="127"/>
      <c r="GS237" s="128"/>
      <c r="GT237" s="129"/>
      <c r="GU237" s="129"/>
      <c r="GY237" s="125"/>
      <c r="GZ237" s="126"/>
      <c r="HA237" s="127"/>
      <c r="HB237" s="128"/>
      <c r="HC237" s="129"/>
      <c r="HD237" s="129"/>
      <c r="HH237" s="125"/>
      <c r="HI237" s="126"/>
      <c r="HJ237" s="127"/>
      <c r="HK237" s="128"/>
      <c r="HL237" s="129"/>
      <c r="HM237" s="129"/>
      <c r="HQ237" s="125"/>
      <c r="HR237" s="126"/>
      <c r="HS237" s="127"/>
      <c r="HT237" s="128"/>
      <c r="HU237" s="129"/>
      <c r="HV237" s="129"/>
      <c r="HZ237" s="125"/>
      <c r="IA237" s="126"/>
      <c r="IB237" s="127"/>
      <c r="IC237" s="128"/>
      <c r="ID237" s="129"/>
      <c r="IE237" s="129"/>
    </row>
    <row r="238" spans="1:239" hidden="1" x14ac:dyDescent="0.15">
      <c r="A238" s="138" t="s">
        <v>1171</v>
      </c>
      <c r="B238" s="136" t="s">
        <v>1172</v>
      </c>
      <c r="C238" s="119" t="s">
        <v>837</v>
      </c>
      <c r="D238" s="18">
        <v>4500</v>
      </c>
      <c r="E238" s="142">
        <v>450</v>
      </c>
      <c r="F238" s="142"/>
      <c r="G238" s="122">
        <f t="shared" si="10"/>
        <v>4950</v>
      </c>
      <c r="H238" s="122">
        <f t="shared" si="11"/>
        <v>3217.5</v>
      </c>
      <c r="I238" s="15">
        <f t="shared" si="12"/>
        <v>0</v>
      </c>
      <c r="FX238" s="125"/>
      <c r="FY238" s="126"/>
      <c r="FZ238" s="127"/>
      <c r="GA238" s="128"/>
      <c r="GB238" s="129"/>
      <c r="GC238" s="129"/>
      <c r="GG238" s="125"/>
      <c r="GH238" s="126"/>
      <c r="GI238" s="127"/>
      <c r="GJ238" s="128"/>
      <c r="GK238" s="129"/>
      <c r="GL238" s="129"/>
      <c r="GP238" s="125"/>
      <c r="GQ238" s="126"/>
      <c r="GR238" s="127"/>
      <c r="GS238" s="128"/>
      <c r="GT238" s="129"/>
      <c r="GU238" s="129"/>
      <c r="GY238" s="125"/>
      <c r="GZ238" s="126"/>
      <c r="HA238" s="127"/>
      <c r="HB238" s="128"/>
      <c r="HC238" s="129"/>
      <c r="HD238" s="129"/>
      <c r="HH238" s="125"/>
      <c r="HI238" s="126"/>
      <c r="HJ238" s="127"/>
      <c r="HK238" s="128"/>
      <c r="HL238" s="129"/>
      <c r="HM238" s="129"/>
      <c r="HQ238" s="125"/>
      <c r="HR238" s="126"/>
      <c r="HS238" s="127"/>
      <c r="HT238" s="128"/>
      <c r="HU238" s="129"/>
      <c r="HV238" s="129"/>
      <c r="HZ238" s="125"/>
      <c r="IA238" s="126"/>
      <c r="IB238" s="127"/>
      <c r="IC238" s="128"/>
      <c r="ID238" s="129"/>
      <c r="IE238" s="129"/>
    </row>
    <row r="239" spans="1:239" hidden="1" x14ac:dyDescent="0.15">
      <c r="A239" s="138" t="s">
        <v>1173</v>
      </c>
      <c r="B239" s="136" t="s">
        <v>1174</v>
      </c>
      <c r="C239" s="119" t="s">
        <v>837</v>
      </c>
      <c r="D239" s="18">
        <v>4650</v>
      </c>
      <c r="E239" s="142">
        <v>450</v>
      </c>
      <c r="F239" s="142"/>
      <c r="G239" s="122">
        <f t="shared" si="10"/>
        <v>5100</v>
      </c>
      <c r="H239" s="122">
        <f t="shared" si="11"/>
        <v>3315</v>
      </c>
      <c r="I239" s="15">
        <f t="shared" si="12"/>
        <v>0</v>
      </c>
      <c r="FX239" s="125"/>
      <c r="FY239" s="126"/>
      <c r="FZ239" s="127"/>
      <c r="GA239" s="128"/>
      <c r="GB239" s="129"/>
      <c r="GC239" s="129"/>
      <c r="GG239" s="125"/>
      <c r="GH239" s="126"/>
      <c r="GI239" s="127"/>
      <c r="GJ239" s="128"/>
      <c r="GK239" s="129"/>
      <c r="GL239" s="129"/>
      <c r="GP239" s="125"/>
      <c r="GQ239" s="126"/>
      <c r="GR239" s="127"/>
      <c r="GS239" s="128"/>
      <c r="GT239" s="129"/>
      <c r="GU239" s="129"/>
      <c r="GY239" s="125"/>
      <c r="GZ239" s="126"/>
      <c r="HA239" s="127"/>
      <c r="HB239" s="128"/>
      <c r="HC239" s="129"/>
      <c r="HD239" s="129"/>
      <c r="HH239" s="125"/>
      <c r="HI239" s="126"/>
      <c r="HJ239" s="127"/>
      <c r="HK239" s="128"/>
      <c r="HL239" s="129"/>
      <c r="HM239" s="129"/>
      <c r="HQ239" s="125"/>
      <c r="HR239" s="126"/>
      <c r="HS239" s="127"/>
      <c r="HT239" s="128"/>
      <c r="HU239" s="129"/>
      <c r="HV239" s="129"/>
      <c r="HZ239" s="125"/>
      <c r="IA239" s="126"/>
      <c r="IB239" s="127"/>
      <c r="IC239" s="128"/>
      <c r="ID239" s="129"/>
      <c r="IE239" s="129"/>
    </row>
    <row r="240" spans="1:239" ht="14.25" x14ac:dyDescent="0.15">
      <c r="A240" s="160" t="s">
        <v>1175</v>
      </c>
      <c r="B240" s="161"/>
      <c r="C240" s="132"/>
      <c r="D240" s="123"/>
      <c r="E240" s="123"/>
      <c r="F240" s="153">
        <f>I240</f>
        <v>26791.699999999997</v>
      </c>
      <c r="G240" s="124"/>
      <c r="H240" s="124"/>
      <c r="I240" s="150">
        <f>SUM(I12:I239)</f>
        <v>26791.699999999997</v>
      </c>
      <c r="FX240" s="125"/>
      <c r="FY240" s="126"/>
      <c r="FZ240" s="127"/>
      <c r="GA240" s="128"/>
      <c r="GB240" s="129"/>
      <c r="GC240" s="129"/>
      <c r="GG240" s="125"/>
      <c r="GH240" s="126"/>
      <c r="GI240" s="127"/>
      <c r="GJ240" s="128"/>
      <c r="GK240" s="129"/>
      <c r="GL240" s="129"/>
      <c r="GP240" s="125"/>
      <c r="GQ240" s="126"/>
      <c r="GR240" s="127"/>
      <c r="GS240" s="128"/>
      <c r="GT240" s="129"/>
      <c r="GU240" s="129"/>
      <c r="GY240" s="125"/>
      <c r="GZ240" s="126"/>
      <c r="HA240" s="127"/>
      <c r="HB240" s="128"/>
      <c r="HC240" s="129"/>
      <c r="HD240" s="129"/>
      <c r="HH240" s="125"/>
      <c r="HI240" s="126"/>
      <c r="HJ240" s="127"/>
      <c r="HK240" s="128"/>
      <c r="HL240" s="129"/>
      <c r="HM240" s="129"/>
      <c r="HQ240" s="125"/>
      <c r="HR240" s="126"/>
      <c r="HS240" s="127"/>
      <c r="HT240" s="128"/>
      <c r="HU240" s="129"/>
      <c r="HV240" s="129"/>
      <c r="HZ240" s="125"/>
      <c r="IA240" s="126"/>
      <c r="IB240" s="127"/>
      <c r="IC240" s="128"/>
      <c r="ID240" s="129"/>
      <c r="IE240" s="129"/>
    </row>
    <row r="241" spans="1:9" ht="14.25" x14ac:dyDescent="0.15">
      <c r="A241" s="157" t="s">
        <v>690</v>
      </c>
      <c r="B241" s="159"/>
      <c r="C241" s="118">
        <f>MAAM-1</f>
        <v>0.16999999999999993</v>
      </c>
      <c r="D241" s="62"/>
      <c r="E241" s="62"/>
      <c r="F241" s="153">
        <f>F240*17%</f>
        <v>4554.5889999999999</v>
      </c>
      <c r="G241" s="4"/>
      <c r="H241" s="4"/>
      <c r="I241" s="149">
        <v>1</v>
      </c>
    </row>
    <row r="242" spans="1:9" ht="14.25" x14ac:dyDescent="0.15">
      <c r="A242" s="164" t="s">
        <v>691</v>
      </c>
      <c r="B242" s="165"/>
      <c r="C242" s="144">
        <f>D242</f>
        <v>0</v>
      </c>
      <c r="D242" s="62"/>
      <c r="E242" s="62"/>
      <c r="F242" s="153">
        <f>F241+F240</f>
        <v>31346.288999999997</v>
      </c>
      <c r="G242" s="4"/>
      <c r="H242" s="4"/>
      <c r="I242" s="149">
        <v>1</v>
      </c>
    </row>
    <row r="243" spans="1:9" x14ac:dyDescent="0.15">
      <c r="A243" s="124"/>
      <c r="B243" s="124"/>
      <c r="C243" s="124"/>
      <c r="F243" s="124"/>
      <c r="G243" s="124"/>
      <c r="H243" s="124"/>
      <c r="I243" s="124"/>
    </row>
    <row r="244" spans="1:9" s="140" customFormat="1" ht="20.100000000000001" customHeight="1" x14ac:dyDescent="0.15">
      <c r="A244" s="163" t="s">
        <v>547</v>
      </c>
      <c r="B244" s="162"/>
      <c r="C244" s="145"/>
      <c r="D244" s="139"/>
      <c r="E244" s="139"/>
      <c r="F244" s="145"/>
      <c r="G244" s="145"/>
      <c r="H244" s="145"/>
      <c r="I244" s="145"/>
    </row>
    <row r="245" spans="1:9" s="140" customFormat="1" ht="20.100000000000001" customHeight="1" x14ac:dyDescent="0.15">
      <c r="A245" s="163" t="s">
        <v>1176</v>
      </c>
      <c r="B245" s="162"/>
      <c r="C245" s="146"/>
      <c r="D245" s="143"/>
      <c r="E245" s="143"/>
      <c r="F245" s="146"/>
      <c r="G245" s="146"/>
      <c r="H245" s="147"/>
      <c r="I245" s="147"/>
    </row>
    <row r="246" spans="1:9" s="140" customFormat="1" ht="20.100000000000001" customHeight="1" x14ac:dyDescent="0.15">
      <c r="A246" s="163" t="s">
        <v>1177</v>
      </c>
      <c r="B246" s="163"/>
      <c r="C246" s="148"/>
      <c r="D246" s="143"/>
      <c r="E246" s="143"/>
      <c r="F246" s="146"/>
      <c r="G246" s="146"/>
      <c r="H246" s="147"/>
      <c r="I246" s="147"/>
    </row>
    <row r="247" spans="1:9" s="140" customFormat="1" ht="20.100000000000001" customHeight="1" x14ac:dyDescent="0.15">
      <c r="A247" s="162" t="s">
        <v>1178</v>
      </c>
      <c r="B247" s="162"/>
      <c r="C247" s="146"/>
      <c r="D247" s="143"/>
      <c r="E247" s="143"/>
      <c r="F247" s="146"/>
      <c r="G247" s="146"/>
      <c r="H247" s="147"/>
      <c r="I247" s="147"/>
    </row>
  </sheetData>
  <autoFilter ref="A11:I242" xr:uid="{00000000-0009-0000-0000-000004000000}">
    <filterColumn colId="8">
      <customFilters>
        <customFilter operator="greaterThan" val="0"/>
      </customFilters>
    </filterColumn>
  </autoFilter>
  <mergeCells count="7">
    <mergeCell ref="A240:B240"/>
    <mergeCell ref="A247:B247"/>
    <mergeCell ref="A244:B244"/>
    <mergeCell ref="A241:B241"/>
    <mergeCell ref="A242:B242"/>
    <mergeCell ref="A245:B245"/>
    <mergeCell ref="A246:B246"/>
  </mergeCells>
  <phoneticPr fontId="13" type="noConversion"/>
  <printOptions horizontalCentered="1"/>
  <pageMargins left="0.19685039370078741" right="0.15748031496062992" top="0.35433070866141736" bottom="0.31496062992125984" header="0.31496062992125984" footer="0.31496062992125984"/>
  <pageSetup paperSize="9" scale="10" orientation="landscape" r:id="rId1"/>
  <rowBreaks count="1" manualBreakCount="1">
    <brk id="56" max="8" man="1"/>
  </rowBreaks>
  <drawing r:id="rId2"/>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גליונות עבודה</vt:lpstr>
      </vt:variant>
      <vt:variant>
        <vt:i4>5</vt:i4>
      </vt:variant>
      <vt:variant>
        <vt:lpstr>טווחים בעלי שם</vt:lpstr>
      </vt:variant>
      <vt:variant>
        <vt:i4>13</vt:i4>
      </vt:variant>
    </vt:vector>
  </HeadingPairs>
  <TitlesOfParts>
    <vt:vector size="18" baseType="lpstr">
      <vt:lpstr>DATA</vt:lpstr>
      <vt:lpstr>ריכוז</vt:lpstr>
      <vt:lpstr>למילוי  כולל כסף</vt:lpstr>
      <vt:lpstr>ט.עזר</vt:lpstr>
      <vt:lpstr>כתב כמויות</vt:lpstr>
      <vt:lpstr>AMUD1</vt:lpstr>
      <vt:lpstr>MAAM</vt:lpstr>
      <vt:lpstr>MAAVRIM1</vt:lpstr>
      <vt:lpstr>MANEGER</vt:lpstr>
      <vt:lpstr>NAME</vt:lpstr>
      <vt:lpstr>NEKUDA1</vt:lpstr>
      <vt:lpstr>NEKUDA2</vt:lpstr>
      <vt:lpstr>PIGTAILL1</vt:lpstr>
      <vt:lpstr>כתב כמויות!WPrint_Area_W</vt:lpstr>
      <vt:lpstr>למילוי  כולל כסף!WPrint_Area_W</vt:lpstr>
      <vt:lpstr>ריכוז!WPrint_Area_W</vt:lpstr>
      <vt:lpstr>למילוי  כולל כסף!WPrint_TitlesW</vt:lpstr>
      <vt:lpstr>ZUG1</vt:lpstr>
    </vt:vector>
  </TitlesOfParts>
  <Manager/>
  <Company>NextComGroup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52a70f2846408508</cp:lastModifiedBy>
  <cp:revision/>
  <dcterms:created xsi:type="dcterms:W3CDTF">2021-08-02T11:52:09Z</dcterms:created>
  <dcterms:modified xsi:type="dcterms:W3CDTF">2021-08-02T11:52:17Z</dcterms:modified>
  <cp:category/>
  <cp:contentStatus/>
</cp:coreProperties>
</file>