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מכרזים\מינהל הרכב\2019\פיצוי הצמדות רטרו\"/>
    </mc:Choice>
  </mc:AlternateContent>
  <bookViews>
    <workbookView xWindow="0" yWindow="0" windowWidth="28800" windowHeight="12360"/>
  </bookViews>
  <sheets>
    <sheet name="משרד ראש הממשלה כ&quot;ד ת&quot;א" sheetId="1" r:id="rId1"/>
  </sheets>
  <definedNames>
    <definedName name="_xlnm._FilterDatabase" localSheetId="0" hidden="1">'משרד ראש הממשלה כ"ד ת"א'!$A$1:$U$15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7" i="1" l="1"/>
  <c r="U15" i="1"/>
  <c r="R15" i="1"/>
  <c r="J15" i="1"/>
  <c r="H15" i="1"/>
  <c r="E15" i="1"/>
  <c r="B15" i="1"/>
  <c r="A15" i="1"/>
  <c r="U14" i="1"/>
  <c r="R14" i="1"/>
  <c r="J14" i="1"/>
  <c r="H14" i="1"/>
  <c r="E14" i="1"/>
  <c r="B14" i="1"/>
  <c r="A14" i="1"/>
  <c r="U13" i="1"/>
  <c r="R13" i="1"/>
  <c r="J13" i="1"/>
  <c r="H13" i="1"/>
  <c r="E13" i="1"/>
  <c r="B13" i="1"/>
  <c r="A13" i="1"/>
  <c r="U12" i="1"/>
  <c r="R12" i="1"/>
  <c r="J12" i="1"/>
  <c r="H12" i="1"/>
  <c r="E12" i="1"/>
  <c r="B12" i="1"/>
  <c r="A12" i="1"/>
  <c r="U11" i="1"/>
  <c r="R11" i="1"/>
  <c r="J11" i="1"/>
  <c r="H11" i="1"/>
  <c r="E11" i="1"/>
  <c r="B11" i="1"/>
  <c r="A11" i="1"/>
  <c r="U10" i="1"/>
  <c r="R10" i="1"/>
  <c r="J10" i="1"/>
  <c r="H10" i="1"/>
  <c r="E10" i="1"/>
  <c r="B10" i="1"/>
  <c r="A10" i="1"/>
  <c r="U9" i="1"/>
  <c r="R9" i="1"/>
  <c r="L9" i="1"/>
  <c r="J9" i="1"/>
  <c r="H9" i="1"/>
  <c r="E9" i="1"/>
  <c r="B9" i="1"/>
  <c r="A9" i="1"/>
  <c r="U8" i="1"/>
  <c r="R8" i="1"/>
  <c r="L8" i="1"/>
  <c r="K8" i="1"/>
  <c r="J8" i="1"/>
  <c r="H8" i="1"/>
  <c r="E8" i="1"/>
  <c r="B8" i="1"/>
  <c r="A8" i="1"/>
  <c r="U7" i="1"/>
  <c r="R7" i="1"/>
  <c r="J7" i="1"/>
  <c r="H7" i="1"/>
  <c r="E7" i="1"/>
  <c r="B7" i="1"/>
  <c r="A7" i="1"/>
  <c r="U6" i="1"/>
  <c r="R6" i="1"/>
  <c r="L6" i="1"/>
  <c r="K6" i="1"/>
  <c r="J6" i="1"/>
  <c r="H6" i="1"/>
  <c r="E6" i="1"/>
  <c r="B6" i="1"/>
  <c r="A6" i="1"/>
  <c r="U5" i="1"/>
  <c r="R5" i="1"/>
  <c r="J5" i="1"/>
  <c r="H5" i="1"/>
  <c r="E5" i="1"/>
  <c r="B5" i="1"/>
  <c r="A5" i="1"/>
  <c r="U4" i="1"/>
  <c r="R4" i="1"/>
  <c r="L4" i="1"/>
  <c r="K4" i="1"/>
  <c r="J4" i="1"/>
  <c r="H4" i="1"/>
  <c r="E4" i="1"/>
  <c r="B4" i="1"/>
  <c r="A4" i="1"/>
  <c r="U3" i="1"/>
  <c r="R3" i="1"/>
  <c r="J3" i="1"/>
  <c r="H3" i="1"/>
  <c r="E3" i="1"/>
  <c r="B3" i="1"/>
  <c r="A3" i="1"/>
  <c r="U2" i="1"/>
  <c r="U17" i="1" s="1"/>
  <c r="U19" i="1" s="1"/>
  <c r="R2" i="1"/>
  <c r="J2" i="1"/>
  <c r="H2" i="1"/>
  <c r="E2" i="1"/>
  <c r="B2" i="1"/>
  <c r="A2" i="1"/>
</calcChain>
</file>

<file path=xl/sharedStrings.xml><?xml version="1.0" encoding="utf-8"?>
<sst xmlns="http://schemas.openxmlformats.org/spreadsheetml/2006/main" count="50" uniqueCount="24">
  <si>
    <t>מס. לקוח</t>
  </si>
  <si>
    <t>שם לקוח</t>
  </si>
  <si>
    <t>חיוב/זכוי</t>
  </si>
  <si>
    <t>מק'ט</t>
  </si>
  <si>
    <t>תאור מוצר</t>
  </si>
  <si>
    <t>מק'ט לקוח</t>
  </si>
  <si>
    <t>תאריך</t>
  </si>
  <si>
    <t>ח-ן</t>
  </si>
  <si>
    <t>מספר פנקס</t>
  </si>
  <si>
    <t>ת.מחשב</t>
  </si>
  <si>
    <t>ת.פנקס</t>
  </si>
  <si>
    <t>הזמנת לקוח</t>
  </si>
  <si>
    <t>כמות</t>
  </si>
  <si>
    <t>מחיר ליחידה</t>
  </si>
  <si>
    <t>סוג</t>
  </si>
  <si>
    <t>מחיר ברוטו</t>
  </si>
  <si>
    <t>(%) הנחה</t>
  </si>
  <si>
    <t>מט</t>
  </si>
  <si>
    <t>סה'כ מחיר</t>
  </si>
  <si>
    <t>מחיר מעודכן</t>
  </si>
  <si>
    <t>מחיר סה"כ</t>
  </si>
  <si>
    <t>D</t>
  </si>
  <si>
    <t>C</t>
  </si>
  <si>
    <t>הפרשי הצמדה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</si>
</sst>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4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u/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43" fontId="2" fillId="0" borderId="0" xfId="1" applyFont="1"/>
    <xf numFmtId="43" fontId="3" fillId="0" borderId="0" xfId="1" applyFont="1"/>
    <xf numFmtId="0" fontId="0" fillId="0" borderId="0" xfId="0" applyNumberFormat="1"/>
    <xf numFmtId="14" fontId="0" fillId="0" borderId="0" xfId="0" applyNumberFormat="1"/>
    <xf numFmtId="43" fontId="0" fillId="0" borderId="0" xfId="1" applyFont="1"/>
    <xf numFmtId="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"/>
  <sheetViews>
    <sheetView rightToLeft="1" tabSelected="1" workbookViewId="0">
      <selection activeCell="I25" sqref="I25"/>
    </sheetView>
  </sheetViews>
  <sheetFormatPr defaultRowHeight="14.25" x14ac:dyDescent="0.2"/>
  <cols>
    <col min="2" max="2" width="24.125" bestFit="1" customWidth="1"/>
    <col min="5" max="5" width="34.125" bestFit="1" customWidth="1"/>
    <col min="7" max="7" width="9.875" bestFit="1" customWidth="1"/>
    <col min="19" max="19" width="9.875" bestFit="1" customWidth="1"/>
    <col min="20" max="20" width="9" style="5"/>
    <col min="21" max="21" width="9.875" style="5" bestFit="1" customWidth="1"/>
  </cols>
  <sheetData>
    <row r="1" spans="1:21" ht="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s="1" t="s">
        <v>19</v>
      </c>
      <c r="U1" s="2" t="s">
        <v>20</v>
      </c>
    </row>
    <row r="2" spans="1:21" x14ac:dyDescent="0.2">
      <c r="A2" t="str">
        <f t="shared" ref="A2:A15" si="0">"113700"</f>
        <v>113700</v>
      </c>
      <c r="B2" t="str">
        <f t="shared" ref="B2:B15" si="1">"משרד ראש הממשלה (כ""ד) ת""א"</f>
        <v>משרד ראש הממשלה (כ"ד) ת"א</v>
      </c>
      <c r="C2" t="s">
        <v>21</v>
      </c>
      <c r="D2" s="3">
        <v>34854683</v>
      </c>
      <c r="E2" t="str">
        <f>"צר ימין VOLTA 12 מצבר 45 א""ש"</f>
        <v>צר ימין VOLTA 12 מצבר 45 א"ש</v>
      </c>
      <c r="G2" s="4">
        <v>44666</v>
      </c>
      <c r="H2" t="str">
        <f>"222607568"</f>
        <v>222607568</v>
      </c>
      <c r="J2" t="str">
        <f>"922014176"</f>
        <v>922014176</v>
      </c>
      <c r="M2">
        <v>1</v>
      </c>
      <c r="N2">
        <v>252.62</v>
      </c>
      <c r="O2" t="s">
        <v>22</v>
      </c>
      <c r="P2">
        <v>252.62</v>
      </c>
      <c r="Q2">
        <v>0</v>
      </c>
      <c r="R2" t="str">
        <f t="shared" ref="R2:R15" si="2">"שח"</f>
        <v>שח</v>
      </c>
      <c r="S2">
        <v>252.62</v>
      </c>
      <c r="T2" s="5">
        <v>301.93200000000002</v>
      </c>
      <c r="U2" s="5">
        <f t="shared" ref="U2:U15" si="3">T2*M2</f>
        <v>301.93200000000002</v>
      </c>
    </row>
    <row r="3" spans="1:21" x14ac:dyDescent="0.2">
      <c r="A3" t="str">
        <f t="shared" si="0"/>
        <v>113700</v>
      </c>
      <c r="B3" t="str">
        <f t="shared" si="1"/>
        <v>משרד ראש הממשלה (כ"ד) ת"א</v>
      </c>
      <c r="C3" t="s">
        <v>21</v>
      </c>
      <c r="D3" s="3">
        <v>34856093</v>
      </c>
      <c r="E3" t="str">
        <f>"יפני ימין  VOLTA 12  60"</f>
        <v>יפני ימין  VOLTA 12  60</v>
      </c>
      <c r="G3" s="4">
        <v>44666</v>
      </c>
      <c r="H3" t="str">
        <f>"222607568"</f>
        <v>222607568</v>
      </c>
      <c r="J3" t="str">
        <f>"922014176"</f>
        <v>922014176</v>
      </c>
      <c r="M3">
        <v>2</v>
      </c>
      <c r="N3">
        <v>249.69</v>
      </c>
      <c r="O3" t="s">
        <v>22</v>
      </c>
      <c r="P3">
        <v>499.38</v>
      </c>
      <c r="Q3">
        <v>0</v>
      </c>
      <c r="R3" t="str">
        <f t="shared" si="2"/>
        <v>שח</v>
      </c>
      <c r="S3">
        <v>499.38</v>
      </c>
      <c r="T3" s="5">
        <v>298.44</v>
      </c>
      <c r="U3" s="5">
        <f t="shared" si="3"/>
        <v>596.88</v>
      </c>
    </row>
    <row r="4" spans="1:21" x14ac:dyDescent="0.2">
      <c r="A4" t="str">
        <f t="shared" si="0"/>
        <v>113700</v>
      </c>
      <c r="B4" t="str">
        <f t="shared" si="1"/>
        <v>משרד ראש הממשלה (כ"ד) ת"א</v>
      </c>
      <c r="C4" t="s">
        <v>21</v>
      </c>
      <c r="D4" s="3">
        <v>34856293</v>
      </c>
      <c r="E4" t="str">
        <f>"ימין  VOLTA 12  62"</f>
        <v>ימין  VOLTA 12  62</v>
      </c>
      <c r="G4" s="4">
        <v>44666</v>
      </c>
      <c r="H4" t="str">
        <f>"222607566"</f>
        <v>222607566</v>
      </c>
      <c r="J4" t="str">
        <f>"922014344"</f>
        <v>922014344</v>
      </c>
      <c r="K4" t="str">
        <f>"16759988"</f>
        <v>16759988</v>
      </c>
      <c r="L4" t="str">
        <f>"8170258414"</f>
        <v>8170258414</v>
      </c>
      <c r="M4">
        <v>1</v>
      </c>
      <c r="N4">
        <v>244.67</v>
      </c>
      <c r="O4" t="s">
        <v>22</v>
      </c>
      <c r="P4">
        <v>244.67</v>
      </c>
      <c r="Q4">
        <v>0</v>
      </c>
      <c r="R4" t="str">
        <f t="shared" si="2"/>
        <v>שח</v>
      </c>
      <c r="S4">
        <v>244.67</v>
      </c>
      <c r="T4" s="5">
        <v>292.44</v>
      </c>
      <c r="U4" s="5">
        <f t="shared" si="3"/>
        <v>292.44</v>
      </c>
    </row>
    <row r="5" spans="1:21" x14ac:dyDescent="0.2">
      <c r="A5" t="str">
        <f t="shared" si="0"/>
        <v>113700</v>
      </c>
      <c r="B5" t="str">
        <f t="shared" si="1"/>
        <v>משרד ראש הממשלה (כ"ד) ת"א</v>
      </c>
      <c r="C5" t="s">
        <v>21</v>
      </c>
      <c r="D5" s="3">
        <v>34856293</v>
      </c>
      <c r="E5" t="str">
        <f>"ימין  VOLTA 12  62"</f>
        <v>ימין  VOLTA 12  62</v>
      </c>
      <c r="G5" s="4">
        <v>44666</v>
      </c>
      <c r="H5" t="str">
        <f>"222607568"</f>
        <v>222607568</v>
      </c>
      <c r="J5" t="str">
        <f>"922014176"</f>
        <v>922014176</v>
      </c>
      <c r="M5">
        <v>1</v>
      </c>
      <c r="N5">
        <v>244.67</v>
      </c>
      <c r="O5" t="s">
        <v>22</v>
      </c>
      <c r="P5">
        <v>244.67</v>
      </c>
      <c r="Q5">
        <v>0</v>
      </c>
      <c r="R5" t="str">
        <f t="shared" si="2"/>
        <v>שח</v>
      </c>
      <c r="S5">
        <v>244.67</v>
      </c>
      <c r="T5" s="5">
        <v>292.44</v>
      </c>
      <c r="U5" s="5">
        <f t="shared" si="3"/>
        <v>292.44</v>
      </c>
    </row>
    <row r="6" spans="1:21" x14ac:dyDescent="0.2">
      <c r="A6" t="str">
        <f t="shared" si="0"/>
        <v>113700</v>
      </c>
      <c r="B6" t="str">
        <f t="shared" si="1"/>
        <v>משרד ראש הממשלה (כ"ד) ת"א</v>
      </c>
      <c r="C6" t="s">
        <v>21</v>
      </c>
      <c r="D6" s="3">
        <v>34857293</v>
      </c>
      <c r="E6" t="str">
        <f>"72 ימין   VOLTA 12"</f>
        <v>72 ימין   VOLTA 12</v>
      </c>
      <c r="G6" s="4">
        <v>44666</v>
      </c>
      <c r="H6" t="str">
        <f>"222607565"</f>
        <v>222607565</v>
      </c>
      <c r="J6" t="str">
        <f>"922014206"</f>
        <v>922014206</v>
      </c>
      <c r="K6" t="str">
        <f>"16759984"</f>
        <v>16759984</v>
      </c>
      <c r="L6" t="str">
        <f>"8170258415"</f>
        <v>8170258415</v>
      </c>
      <c r="M6">
        <v>1</v>
      </c>
      <c r="N6">
        <v>266.13</v>
      </c>
      <c r="O6" t="s">
        <v>22</v>
      </c>
      <c r="P6">
        <v>266.13</v>
      </c>
      <c r="Q6">
        <v>0</v>
      </c>
      <c r="R6" t="str">
        <f t="shared" si="2"/>
        <v>שח</v>
      </c>
      <c r="S6">
        <v>266.13</v>
      </c>
      <c r="T6" s="5">
        <v>318.084</v>
      </c>
      <c r="U6" s="5">
        <f t="shared" si="3"/>
        <v>318.084</v>
      </c>
    </row>
    <row r="7" spans="1:21" x14ac:dyDescent="0.2">
      <c r="A7" t="str">
        <f t="shared" si="0"/>
        <v>113700</v>
      </c>
      <c r="B7" t="str">
        <f t="shared" si="1"/>
        <v>משרד ראש הממשלה (כ"ד) ת"א</v>
      </c>
      <c r="C7" t="s">
        <v>21</v>
      </c>
      <c r="D7" s="3">
        <v>34857293</v>
      </c>
      <c r="E7" t="str">
        <f>"72 ימין   VOLTA 12"</f>
        <v>72 ימין   VOLTA 12</v>
      </c>
      <c r="G7" s="4">
        <v>44666</v>
      </c>
      <c r="H7" t="str">
        <f>"222607568"</f>
        <v>222607568</v>
      </c>
      <c r="J7" t="str">
        <f>"922014176"</f>
        <v>922014176</v>
      </c>
      <c r="M7">
        <v>1</v>
      </c>
      <c r="N7">
        <v>266.13</v>
      </c>
      <c r="O7" t="s">
        <v>22</v>
      </c>
      <c r="P7">
        <v>266.13</v>
      </c>
      <c r="Q7">
        <v>0</v>
      </c>
      <c r="R7" t="str">
        <f t="shared" si="2"/>
        <v>שח</v>
      </c>
      <c r="S7">
        <v>266.13</v>
      </c>
      <c r="T7" s="5">
        <v>318.084</v>
      </c>
      <c r="U7" s="5">
        <f t="shared" si="3"/>
        <v>318.084</v>
      </c>
    </row>
    <row r="8" spans="1:21" x14ac:dyDescent="0.2">
      <c r="A8" t="str">
        <f t="shared" si="0"/>
        <v>113700</v>
      </c>
      <c r="B8" t="str">
        <f t="shared" si="1"/>
        <v>משרד ראש הממשלה (כ"ד) ת"א</v>
      </c>
      <c r="C8" t="s">
        <v>21</v>
      </c>
      <c r="D8" s="3">
        <v>34857293</v>
      </c>
      <c r="E8" t="str">
        <f>"72 ימין   VOLTA 12"</f>
        <v>72 ימין   VOLTA 12</v>
      </c>
      <c r="G8" s="4">
        <v>44675</v>
      </c>
      <c r="H8" t="str">
        <f>"222607567"</f>
        <v>222607567</v>
      </c>
      <c r="J8" t="str">
        <f>"922015168"</f>
        <v>922015168</v>
      </c>
      <c r="K8" t="str">
        <f>"16760001"</f>
        <v>16760001</v>
      </c>
      <c r="L8" t="str">
        <f>"8170258656"</f>
        <v>8170258656</v>
      </c>
      <c r="M8">
        <v>1</v>
      </c>
      <c r="N8">
        <v>318.08</v>
      </c>
      <c r="O8" t="s">
        <v>22</v>
      </c>
      <c r="P8">
        <v>318.08</v>
      </c>
      <c r="Q8">
        <v>0</v>
      </c>
      <c r="R8" t="str">
        <f t="shared" si="2"/>
        <v>שח</v>
      </c>
      <c r="S8">
        <v>318.08</v>
      </c>
      <c r="T8" s="5">
        <v>318.084</v>
      </c>
      <c r="U8" s="5">
        <f t="shared" si="3"/>
        <v>318.084</v>
      </c>
    </row>
    <row r="9" spans="1:21" x14ac:dyDescent="0.2">
      <c r="A9" t="str">
        <f t="shared" si="0"/>
        <v>113700</v>
      </c>
      <c r="B9" t="str">
        <f t="shared" si="1"/>
        <v>משרד ראש הממשלה (כ"ד) ת"א</v>
      </c>
      <c r="C9" t="s">
        <v>21</v>
      </c>
      <c r="D9" s="3">
        <v>34857293</v>
      </c>
      <c r="E9" t="str">
        <f>"72 ימין   VOLTA 12"</f>
        <v>72 ימין   VOLTA 12</v>
      </c>
      <c r="G9" s="4">
        <v>44679</v>
      </c>
      <c r="H9" t="str">
        <f>"222608308"</f>
        <v>222608308</v>
      </c>
      <c r="J9" t="str">
        <f>"922016295"</f>
        <v>922016295</v>
      </c>
      <c r="L9" t="str">
        <f>"8170258892"</f>
        <v>8170258892</v>
      </c>
      <c r="M9">
        <v>1</v>
      </c>
      <c r="N9">
        <v>318.08</v>
      </c>
      <c r="O9" t="s">
        <v>22</v>
      </c>
      <c r="P9">
        <v>318.08</v>
      </c>
      <c r="Q9">
        <v>0</v>
      </c>
      <c r="R9" t="str">
        <f t="shared" si="2"/>
        <v>שח</v>
      </c>
      <c r="S9">
        <v>318.08</v>
      </c>
      <c r="T9" s="5">
        <v>318.084</v>
      </c>
      <c r="U9" s="5">
        <f t="shared" si="3"/>
        <v>318.084</v>
      </c>
    </row>
    <row r="10" spans="1:21" x14ac:dyDescent="0.2">
      <c r="A10" t="str">
        <f t="shared" si="0"/>
        <v>113700</v>
      </c>
      <c r="B10" t="str">
        <f t="shared" si="1"/>
        <v>משרד ראש הממשלה (כ"ד) ת"א</v>
      </c>
      <c r="C10" t="s">
        <v>21</v>
      </c>
      <c r="D10" s="3">
        <v>34858093</v>
      </c>
      <c r="E10" t="str">
        <f>"יפני גבוה ימין VOLTA 12 מצבר 80 א""ש"</f>
        <v>יפני גבוה ימין VOLTA 12 מצבר 80 א"ש</v>
      </c>
      <c r="G10" s="4">
        <v>44666</v>
      </c>
      <c r="H10" t="str">
        <f t="shared" ref="H10:H15" si="4">"222607568"</f>
        <v>222607568</v>
      </c>
      <c r="J10" t="str">
        <f t="shared" ref="J10:J15" si="5">"922014176"</f>
        <v>922014176</v>
      </c>
      <c r="M10">
        <v>1</v>
      </c>
      <c r="N10">
        <v>291.85000000000002</v>
      </c>
      <c r="O10" t="s">
        <v>22</v>
      </c>
      <c r="P10">
        <v>291.85000000000002</v>
      </c>
      <c r="Q10">
        <v>0</v>
      </c>
      <c r="R10" t="str">
        <f t="shared" si="2"/>
        <v>שח</v>
      </c>
      <c r="S10">
        <v>291.85000000000002</v>
      </c>
      <c r="T10" s="5">
        <v>348.82799999999997</v>
      </c>
      <c r="U10" s="5">
        <f t="shared" si="3"/>
        <v>348.82799999999997</v>
      </c>
    </row>
    <row r="11" spans="1:21" x14ac:dyDescent="0.2">
      <c r="A11" t="str">
        <f t="shared" si="0"/>
        <v>113700</v>
      </c>
      <c r="B11" t="str">
        <f t="shared" si="1"/>
        <v>משרד ראש הממשלה (כ"ד) ת"א</v>
      </c>
      <c r="C11" t="s">
        <v>21</v>
      </c>
      <c r="D11" s="3">
        <v>34859583</v>
      </c>
      <c r="E11" t="str">
        <f>"יפני גבוה ימין  VOLTA 12 95"</f>
        <v>יפני גבוה ימין  VOLTA 12 95</v>
      </c>
      <c r="G11" s="4">
        <v>44666</v>
      </c>
      <c r="H11" t="str">
        <f t="shared" si="4"/>
        <v>222607568</v>
      </c>
      <c r="J11" t="str">
        <f t="shared" si="5"/>
        <v>922014176</v>
      </c>
      <c r="M11">
        <v>1</v>
      </c>
      <c r="N11">
        <v>320.58</v>
      </c>
      <c r="O11" t="s">
        <v>22</v>
      </c>
      <c r="P11">
        <v>320.58</v>
      </c>
      <c r="Q11">
        <v>0</v>
      </c>
      <c r="R11" t="str">
        <f t="shared" si="2"/>
        <v>שח</v>
      </c>
      <c r="S11">
        <v>320.58</v>
      </c>
      <c r="T11" s="5">
        <v>383.16</v>
      </c>
      <c r="U11" s="5">
        <f t="shared" si="3"/>
        <v>383.16</v>
      </c>
    </row>
    <row r="12" spans="1:21" x14ac:dyDescent="0.2">
      <c r="A12" t="str">
        <f t="shared" si="0"/>
        <v>113700</v>
      </c>
      <c r="B12" t="str">
        <f t="shared" si="1"/>
        <v>משרד ראש הממשלה (כ"ד) ת"א</v>
      </c>
      <c r="C12" t="s">
        <v>21</v>
      </c>
      <c r="D12" s="3">
        <v>34956023</v>
      </c>
      <c r="E12" t="str">
        <f>"SS 12 חודש D23 מצבר 65 א""ש טאב"</f>
        <v>SS 12 חודש D23 מצבר 65 א"ש טאב</v>
      </c>
      <c r="G12" s="4">
        <v>44666</v>
      </c>
      <c r="H12" t="str">
        <f t="shared" si="4"/>
        <v>222607568</v>
      </c>
      <c r="J12" t="str">
        <f t="shared" si="5"/>
        <v>922014176</v>
      </c>
      <c r="M12">
        <v>1</v>
      </c>
      <c r="N12">
        <v>321.75</v>
      </c>
      <c r="O12" t="s">
        <v>22</v>
      </c>
      <c r="P12">
        <v>321.75</v>
      </c>
      <c r="Q12">
        <v>0</v>
      </c>
      <c r="R12" t="str">
        <f t="shared" si="2"/>
        <v>שח</v>
      </c>
      <c r="S12">
        <v>321.75</v>
      </c>
      <c r="T12" s="5">
        <v>384.56400000000002</v>
      </c>
      <c r="U12" s="5">
        <f t="shared" si="3"/>
        <v>384.56400000000002</v>
      </c>
    </row>
    <row r="13" spans="1:21" x14ac:dyDescent="0.2">
      <c r="A13" t="str">
        <f t="shared" si="0"/>
        <v>113700</v>
      </c>
      <c r="B13" t="str">
        <f t="shared" si="1"/>
        <v>משרד ראש הממשלה (כ"ד) ת"א</v>
      </c>
      <c r="C13" t="s">
        <v>21</v>
      </c>
      <c r="D13" s="3">
        <v>34957003</v>
      </c>
      <c r="E13" t="str">
        <f>"L3 AGM STOP START מצבר 70 א""ש טאב"</f>
        <v>L3 AGM STOP START מצבר 70 א"ש טאב</v>
      </c>
      <c r="G13" s="4">
        <v>44666</v>
      </c>
      <c r="H13" t="str">
        <f t="shared" si="4"/>
        <v>222607568</v>
      </c>
      <c r="J13" t="str">
        <f t="shared" si="5"/>
        <v>922014176</v>
      </c>
      <c r="M13">
        <v>1</v>
      </c>
      <c r="N13">
        <v>456.95</v>
      </c>
      <c r="O13" t="s">
        <v>22</v>
      </c>
      <c r="P13">
        <v>456.95</v>
      </c>
      <c r="Q13">
        <v>0</v>
      </c>
      <c r="R13" t="str">
        <f t="shared" si="2"/>
        <v>שח</v>
      </c>
      <c r="S13">
        <v>456.95</v>
      </c>
      <c r="T13" s="5">
        <v>546.15599999999995</v>
      </c>
      <c r="U13" s="5">
        <f t="shared" si="3"/>
        <v>546.15599999999995</v>
      </c>
    </row>
    <row r="14" spans="1:21" x14ac:dyDescent="0.2">
      <c r="A14" t="str">
        <f t="shared" si="0"/>
        <v>113700</v>
      </c>
      <c r="B14" t="str">
        <f t="shared" si="1"/>
        <v>משרד ראש הממשלה (כ"ד) ת"א</v>
      </c>
      <c r="C14" t="s">
        <v>21</v>
      </c>
      <c r="D14" s="3">
        <v>34958033</v>
      </c>
      <c r="E14" t="str">
        <f>"L4 AGM STOP START מצבר 80 א""ש טאב"</f>
        <v>L4 AGM STOP START מצבר 80 א"ש טאב</v>
      </c>
      <c r="G14" s="4">
        <v>44666</v>
      </c>
      <c r="H14" t="str">
        <f t="shared" si="4"/>
        <v>222607568</v>
      </c>
      <c r="J14" t="str">
        <f t="shared" si="5"/>
        <v>922014176</v>
      </c>
      <c r="M14">
        <v>2</v>
      </c>
      <c r="N14">
        <v>503.89</v>
      </c>
      <c r="O14" t="s">
        <v>22</v>
      </c>
      <c r="P14" s="6">
        <v>1007.78</v>
      </c>
      <c r="Q14">
        <v>0</v>
      </c>
      <c r="R14" t="str">
        <f t="shared" si="2"/>
        <v>שח</v>
      </c>
      <c r="S14" s="6">
        <v>1007.78</v>
      </c>
      <c r="T14" s="5">
        <v>602.25599999999997</v>
      </c>
      <c r="U14" s="5">
        <f t="shared" si="3"/>
        <v>1204.5119999999999</v>
      </c>
    </row>
    <row r="15" spans="1:21" x14ac:dyDescent="0.2">
      <c r="A15" t="str">
        <f t="shared" si="0"/>
        <v>113700</v>
      </c>
      <c r="B15" t="str">
        <f t="shared" si="1"/>
        <v>משרד ראש הממשלה (כ"ד) ת"א</v>
      </c>
      <c r="C15" t="s">
        <v>21</v>
      </c>
      <c r="D15" s="3">
        <v>34959533</v>
      </c>
      <c r="E15" t="str">
        <f>"AGM L5 מצבר 95 א""ש טאב"</f>
        <v>AGM L5 מצבר 95 א"ש טאב</v>
      </c>
      <c r="G15" s="4">
        <v>44666</v>
      </c>
      <c r="H15" t="str">
        <f t="shared" si="4"/>
        <v>222607568</v>
      </c>
      <c r="J15" t="str">
        <f t="shared" si="5"/>
        <v>922014176</v>
      </c>
      <c r="M15">
        <v>1</v>
      </c>
      <c r="N15">
        <v>550.82000000000005</v>
      </c>
      <c r="O15" t="s">
        <v>22</v>
      </c>
      <c r="P15">
        <v>550.82000000000005</v>
      </c>
      <c r="Q15">
        <v>0</v>
      </c>
      <c r="R15" t="str">
        <f t="shared" si="2"/>
        <v>שח</v>
      </c>
      <c r="S15">
        <v>550.82000000000005</v>
      </c>
      <c r="T15" s="5">
        <v>658.35599999999999</v>
      </c>
      <c r="U15" s="5">
        <f t="shared" si="3"/>
        <v>658.35599999999999</v>
      </c>
    </row>
    <row r="17" spans="19:21" x14ac:dyDescent="0.2">
      <c r="S17" s="5">
        <f>SUM(S2:S16)</f>
        <v>5359.4899999999989</v>
      </c>
      <c r="U17" s="5">
        <f>SUM(U2:U16)</f>
        <v>6281.6039999999985</v>
      </c>
    </row>
    <row r="19" spans="19:21" ht="15" x14ac:dyDescent="0.25">
      <c r="T19" s="2" t="s">
        <v>23</v>
      </c>
      <c r="U19" s="2">
        <f>U17-S17</f>
        <v>922.11399999999958</v>
      </c>
    </row>
  </sheetData>
  <autoFilter ref="A1:U15">
    <sortState ref="A2:U118">
      <sortCondition ref="G1:G118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משרד ראש הממשלה כ"ד ת"א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Amichai Gizbar</dc:creator>
  <cp:lastModifiedBy>Amichai Gizbar</cp:lastModifiedBy>
  <dcterms:created xsi:type="dcterms:W3CDTF">2022-05-16T10:10:54Z</dcterms:created>
  <dcterms:modified xsi:type="dcterms:W3CDTF">2022-05-16T10:11:05Z</dcterms:modified>
</cp:coreProperties>
</file>