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חוסין\תיקים 2017\עובדיה אריה\"/>
    </mc:Choice>
  </mc:AlternateContent>
  <bookViews>
    <workbookView xWindow="0" yWindow="0" windowWidth="15300" windowHeight="7695" activeTab="2"/>
  </bookViews>
  <sheets>
    <sheet name=" 3ט לפני 2012" sheetId="11" r:id="rId1"/>
    <sheet name="3 ט" sheetId="10" r:id="rId2"/>
    <sheet name="תחשיב לערן" sheetId="9" r:id="rId3"/>
  </sheets>
  <externalReferences>
    <externalReference r:id="rId4"/>
  </externalReferences>
  <definedNames>
    <definedName name="_xlnm.Print_Area" localSheetId="0">' 3ט לפני 2012'!$B$19:$L$85</definedName>
    <definedName name="_xlnm.Print_Area" localSheetId="1">'3 ט'!$B$19:$L$85</definedName>
  </definedNames>
  <calcPr calcId="152511"/>
</workbook>
</file>

<file path=xl/calcChain.xml><?xml version="1.0" encoding="utf-8"?>
<calcChain xmlns="http://schemas.openxmlformats.org/spreadsheetml/2006/main">
  <c r="E14" i="9" l="1"/>
  <c r="I84" i="11" l="1"/>
  <c r="D84" i="11"/>
  <c r="E84" i="11" s="1"/>
  <c r="K84" i="11" s="1"/>
  <c r="I83" i="11"/>
  <c r="D83" i="11"/>
  <c r="E83" i="11" s="1"/>
  <c r="K83" i="11" s="1"/>
  <c r="I82" i="11"/>
  <c r="D82" i="11"/>
  <c r="E82" i="11" s="1"/>
  <c r="K82" i="11" s="1"/>
  <c r="I81" i="11"/>
  <c r="D81" i="11"/>
  <c r="E81" i="11" s="1"/>
  <c r="K81" i="11" s="1"/>
  <c r="I80" i="11"/>
  <c r="D80" i="11"/>
  <c r="E80" i="11" s="1"/>
  <c r="K80" i="11" s="1"/>
  <c r="I79" i="11"/>
  <c r="D79" i="11"/>
  <c r="E79" i="11" s="1"/>
  <c r="K79" i="11" s="1"/>
  <c r="I78" i="11"/>
  <c r="D78" i="11"/>
  <c r="E78" i="11" s="1"/>
  <c r="K78" i="11" s="1"/>
  <c r="I77" i="11"/>
  <c r="D77" i="11"/>
  <c r="E77" i="11" s="1"/>
  <c r="K77" i="11" s="1"/>
  <c r="I76" i="11"/>
  <c r="D76" i="11"/>
  <c r="E76" i="11" s="1"/>
  <c r="K76" i="11" s="1"/>
  <c r="I75" i="11"/>
  <c r="D75" i="11"/>
  <c r="E75" i="11" s="1"/>
  <c r="K75" i="11" s="1"/>
  <c r="I74" i="11"/>
  <c r="D74" i="11"/>
  <c r="E74" i="11" s="1"/>
  <c r="K74" i="11" s="1"/>
  <c r="I73" i="11"/>
  <c r="J73" i="11" s="1"/>
  <c r="G74" i="11" s="1"/>
  <c r="G73" i="11"/>
  <c r="F73" i="11"/>
  <c r="L73" i="11" s="1"/>
  <c r="D73" i="11"/>
  <c r="E73" i="11" s="1"/>
  <c r="K73" i="11" s="1"/>
  <c r="E67" i="11"/>
  <c r="D67" i="11"/>
  <c r="E66" i="11"/>
  <c r="D66" i="11"/>
  <c r="E65" i="11"/>
  <c r="D65" i="11"/>
  <c r="E64" i="11"/>
  <c r="D64" i="11"/>
  <c r="E63" i="11"/>
  <c r="D63" i="11"/>
  <c r="E62" i="11"/>
  <c r="D62" i="11"/>
  <c r="E61" i="11"/>
  <c r="D61" i="11"/>
  <c r="E60" i="11"/>
  <c r="D60" i="11"/>
  <c r="E59" i="11"/>
  <c r="D59" i="11"/>
  <c r="E58" i="11"/>
  <c r="D58" i="11"/>
  <c r="E57" i="11"/>
  <c r="D57" i="11"/>
  <c r="J56" i="11"/>
  <c r="G57" i="11" s="1"/>
  <c r="I57" i="11" s="1"/>
  <c r="J57" i="11" s="1"/>
  <c r="G58" i="11" s="1"/>
  <c r="I58" i="11" s="1"/>
  <c r="J58" i="11" s="1"/>
  <c r="G59" i="11" s="1"/>
  <c r="I59" i="11" s="1"/>
  <c r="J59" i="11" s="1"/>
  <c r="G60" i="11" s="1"/>
  <c r="I60" i="11" s="1"/>
  <c r="J60" i="11" s="1"/>
  <c r="G61" i="11" s="1"/>
  <c r="I61" i="11" s="1"/>
  <c r="J61" i="11" s="1"/>
  <c r="G62" i="11" s="1"/>
  <c r="I62" i="11" s="1"/>
  <c r="J62" i="11" s="1"/>
  <c r="G63" i="11" s="1"/>
  <c r="I63" i="11" s="1"/>
  <c r="J63" i="11" s="1"/>
  <c r="G64" i="11" s="1"/>
  <c r="I64" i="11" s="1"/>
  <c r="J64" i="11" s="1"/>
  <c r="G65" i="11" s="1"/>
  <c r="I65" i="11" s="1"/>
  <c r="J65" i="11" s="1"/>
  <c r="G66" i="11" s="1"/>
  <c r="I66" i="11" s="1"/>
  <c r="J66" i="11" s="1"/>
  <c r="G67" i="11" s="1"/>
  <c r="I67" i="11" s="1"/>
  <c r="J67" i="11" s="1"/>
  <c r="G56" i="11"/>
  <c r="I56" i="11" s="1"/>
  <c r="E56" i="11"/>
  <c r="D56" i="11"/>
  <c r="D68" i="11" s="1"/>
  <c r="D51" i="11"/>
  <c r="E50" i="11"/>
  <c r="D50" i="11"/>
  <c r="E49" i="11"/>
  <c r="D49" i="11"/>
  <c r="E48" i="11"/>
  <c r="D48" i="11"/>
  <c r="E47" i="11"/>
  <c r="D47" i="11"/>
  <c r="E46" i="11"/>
  <c r="D46" i="11"/>
  <c r="E45" i="11"/>
  <c r="D45" i="11"/>
  <c r="E44" i="11"/>
  <c r="D44" i="11"/>
  <c r="E43" i="11"/>
  <c r="D43" i="11"/>
  <c r="E42" i="11"/>
  <c r="D42" i="11"/>
  <c r="E41" i="11"/>
  <c r="D41" i="11"/>
  <c r="E40" i="11"/>
  <c r="D40" i="11"/>
  <c r="J39" i="11"/>
  <c r="G40" i="11" s="1"/>
  <c r="I40" i="11" s="1"/>
  <c r="J40" i="11" s="1"/>
  <c r="G41" i="11" s="1"/>
  <c r="I41" i="11" s="1"/>
  <c r="J41" i="11" s="1"/>
  <c r="G42" i="11" s="1"/>
  <c r="I42" i="11" s="1"/>
  <c r="J42" i="11" s="1"/>
  <c r="G43" i="11" s="1"/>
  <c r="I43" i="11" s="1"/>
  <c r="J43" i="11" s="1"/>
  <c r="G44" i="11" s="1"/>
  <c r="I44" i="11" s="1"/>
  <c r="J44" i="11" s="1"/>
  <c r="G45" i="11" s="1"/>
  <c r="I45" i="11" s="1"/>
  <c r="J45" i="11" s="1"/>
  <c r="G46" i="11" s="1"/>
  <c r="I46" i="11" s="1"/>
  <c r="J46" i="11" s="1"/>
  <c r="G47" i="11" s="1"/>
  <c r="I47" i="11" s="1"/>
  <c r="J47" i="11" s="1"/>
  <c r="G48" i="11" s="1"/>
  <c r="I48" i="11" s="1"/>
  <c r="J48" i="11" s="1"/>
  <c r="G49" i="11" s="1"/>
  <c r="I49" i="11" s="1"/>
  <c r="J49" i="11" s="1"/>
  <c r="G50" i="11" s="1"/>
  <c r="I50" i="11" s="1"/>
  <c r="J50" i="11" s="1"/>
  <c r="G39" i="11"/>
  <c r="I39" i="11" s="1"/>
  <c r="E39" i="11"/>
  <c r="D39" i="11"/>
  <c r="E33" i="11"/>
  <c r="D33" i="11"/>
  <c r="D32" i="11"/>
  <c r="E32" i="11" s="1"/>
  <c r="K32" i="11" s="1"/>
  <c r="E31" i="11"/>
  <c r="D31" i="11"/>
  <c r="D30" i="11"/>
  <c r="E30" i="11" s="1"/>
  <c r="K30" i="11" s="1"/>
  <c r="E29" i="11"/>
  <c r="D29" i="11"/>
  <c r="D28" i="11"/>
  <c r="E28" i="11" s="1"/>
  <c r="K28" i="11" s="1"/>
  <c r="E27" i="11"/>
  <c r="D27" i="11"/>
  <c r="D26" i="11"/>
  <c r="E26" i="11" s="1"/>
  <c r="K26" i="11" s="1"/>
  <c r="E25" i="11"/>
  <c r="D25" i="11"/>
  <c r="D24" i="11"/>
  <c r="E24" i="11" s="1"/>
  <c r="K24" i="11" s="1"/>
  <c r="E23" i="11"/>
  <c r="D23" i="11"/>
  <c r="J22" i="11"/>
  <c r="J23" i="11" s="1"/>
  <c r="G24" i="11" s="1"/>
  <c r="G22" i="11"/>
  <c r="F22" i="11"/>
  <c r="L22" i="11" s="1"/>
  <c r="D22" i="11"/>
  <c r="E22" i="11" s="1"/>
  <c r="K22" i="11" s="1"/>
  <c r="D16" i="11"/>
  <c r="E16" i="11" s="1"/>
  <c r="K16" i="11" s="1"/>
  <c r="E15" i="11"/>
  <c r="D15" i="11"/>
  <c r="D14" i="11"/>
  <c r="E14" i="11" s="1"/>
  <c r="K14" i="11" s="1"/>
  <c r="E13" i="11"/>
  <c r="D13" i="11"/>
  <c r="D12" i="11"/>
  <c r="E12" i="11" s="1"/>
  <c r="K12" i="11" s="1"/>
  <c r="E11" i="11"/>
  <c r="D11" i="11"/>
  <c r="D10" i="11"/>
  <c r="E10" i="11" s="1"/>
  <c r="K10" i="11" s="1"/>
  <c r="E9" i="11"/>
  <c r="D9" i="11"/>
  <c r="D8" i="11"/>
  <c r="E8" i="11" s="1"/>
  <c r="K8" i="11" s="1"/>
  <c r="E7" i="11"/>
  <c r="D7" i="11"/>
  <c r="J6" i="11"/>
  <c r="J7" i="11" s="1"/>
  <c r="G8" i="11" s="1"/>
  <c r="F6" i="11"/>
  <c r="L6" i="11" s="1"/>
  <c r="D6" i="11"/>
  <c r="E6" i="11" s="1"/>
  <c r="K6" i="11" s="1"/>
  <c r="K5" i="11"/>
  <c r="J5" i="11"/>
  <c r="G6" i="11" s="1"/>
  <c r="G5" i="11"/>
  <c r="E5" i="11"/>
  <c r="F5" i="11" s="1"/>
  <c r="L5" i="11" s="1"/>
  <c r="D5" i="11"/>
  <c r="D17" i="11" s="1"/>
  <c r="E7" i="9"/>
  <c r="I84" i="10"/>
  <c r="D84" i="10"/>
  <c r="E84" i="10" s="1"/>
  <c r="K84" i="10" s="1"/>
  <c r="I83" i="10"/>
  <c r="D83" i="10"/>
  <c r="E83" i="10" s="1"/>
  <c r="K83" i="10" s="1"/>
  <c r="I82" i="10"/>
  <c r="D82" i="10"/>
  <c r="E82" i="10" s="1"/>
  <c r="K82" i="10" s="1"/>
  <c r="I81" i="10"/>
  <c r="D81" i="10"/>
  <c r="E81" i="10" s="1"/>
  <c r="K81" i="10" s="1"/>
  <c r="I80" i="10"/>
  <c r="D80" i="10"/>
  <c r="E80" i="10" s="1"/>
  <c r="K80" i="10" s="1"/>
  <c r="I79" i="10"/>
  <c r="D79" i="10"/>
  <c r="E79" i="10" s="1"/>
  <c r="K79" i="10" s="1"/>
  <c r="I78" i="10"/>
  <c r="D78" i="10"/>
  <c r="E78" i="10" s="1"/>
  <c r="K78" i="10" s="1"/>
  <c r="I77" i="10"/>
  <c r="D77" i="10"/>
  <c r="E77" i="10" s="1"/>
  <c r="K77" i="10" s="1"/>
  <c r="I76" i="10"/>
  <c r="D76" i="10"/>
  <c r="E76" i="10" s="1"/>
  <c r="K76" i="10" s="1"/>
  <c r="I75" i="10"/>
  <c r="D75" i="10"/>
  <c r="E75" i="10" s="1"/>
  <c r="K75" i="10" s="1"/>
  <c r="I74" i="10"/>
  <c r="D74" i="10"/>
  <c r="E74" i="10" s="1"/>
  <c r="K74" i="10" s="1"/>
  <c r="I73" i="10"/>
  <c r="J73" i="10" s="1"/>
  <c r="G74" i="10" s="1"/>
  <c r="G73" i="10"/>
  <c r="F73" i="10"/>
  <c r="L73" i="10" s="1"/>
  <c r="D73" i="10"/>
  <c r="E73" i="10" s="1"/>
  <c r="K73" i="10" s="1"/>
  <c r="E67" i="10"/>
  <c r="D67" i="10"/>
  <c r="E66" i="10"/>
  <c r="D66" i="10"/>
  <c r="E65" i="10"/>
  <c r="D65" i="10"/>
  <c r="E64" i="10"/>
  <c r="D64" i="10"/>
  <c r="E63" i="10"/>
  <c r="D63" i="10"/>
  <c r="E62" i="10"/>
  <c r="D62" i="10"/>
  <c r="E61" i="10"/>
  <c r="D61" i="10"/>
  <c r="E60" i="10"/>
  <c r="D60" i="10"/>
  <c r="E59" i="10"/>
  <c r="D59" i="10"/>
  <c r="E58" i="10"/>
  <c r="D58" i="10"/>
  <c r="E57" i="10"/>
  <c r="D57" i="10"/>
  <c r="J56" i="10"/>
  <c r="G57" i="10" s="1"/>
  <c r="I57" i="10" s="1"/>
  <c r="J57" i="10" s="1"/>
  <c r="G58" i="10" s="1"/>
  <c r="I58" i="10" s="1"/>
  <c r="J58" i="10" s="1"/>
  <c r="G59" i="10" s="1"/>
  <c r="I59" i="10" s="1"/>
  <c r="J59" i="10" s="1"/>
  <c r="G60" i="10" s="1"/>
  <c r="I60" i="10" s="1"/>
  <c r="J60" i="10" s="1"/>
  <c r="G61" i="10" s="1"/>
  <c r="I61" i="10" s="1"/>
  <c r="J61" i="10" s="1"/>
  <c r="G62" i="10" s="1"/>
  <c r="I62" i="10" s="1"/>
  <c r="J62" i="10" s="1"/>
  <c r="G63" i="10" s="1"/>
  <c r="I63" i="10" s="1"/>
  <c r="J63" i="10" s="1"/>
  <c r="G64" i="10" s="1"/>
  <c r="I64" i="10" s="1"/>
  <c r="J64" i="10" s="1"/>
  <c r="G65" i="10" s="1"/>
  <c r="I65" i="10" s="1"/>
  <c r="J65" i="10" s="1"/>
  <c r="G66" i="10" s="1"/>
  <c r="I66" i="10" s="1"/>
  <c r="J66" i="10" s="1"/>
  <c r="G67" i="10" s="1"/>
  <c r="I67" i="10" s="1"/>
  <c r="J67" i="10" s="1"/>
  <c r="G56" i="10"/>
  <c r="I56" i="10" s="1"/>
  <c r="E56" i="10"/>
  <c r="D56" i="10"/>
  <c r="D68" i="10" s="1"/>
  <c r="D51" i="10"/>
  <c r="E50" i="10"/>
  <c r="D50" i="10"/>
  <c r="E49" i="10"/>
  <c r="D49" i="10"/>
  <c r="E48" i="10"/>
  <c r="D48" i="10"/>
  <c r="E47" i="10"/>
  <c r="D47" i="10"/>
  <c r="E46" i="10"/>
  <c r="D46" i="10"/>
  <c r="E45" i="10"/>
  <c r="D45" i="10"/>
  <c r="E44" i="10"/>
  <c r="D44" i="10"/>
  <c r="E43" i="10"/>
  <c r="D43" i="10"/>
  <c r="E42" i="10"/>
  <c r="D42" i="10"/>
  <c r="E41" i="10"/>
  <c r="D41" i="10"/>
  <c r="E40" i="10"/>
  <c r="D40" i="10"/>
  <c r="J39" i="10"/>
  <c r="G40" i="10" s="1"/>
  <c r="I40" i="10" s="1"/>
  <c r="J40" i="10" s="1"/>
  <c r="G41" i="10" s="1"/>
  <c r="I41" i="10" s="1"/>
  <c r="J41" i="10" s="1"/>
  <c r="G42" i="10" s="1"/>
  <c r="I42" i="10" s="1"/>
  <c r="J42" i="10" s="1"/>
  <c r="G43" i="10" s="1"/>
  <c r="I43" i="10" s="1"/>
  <c r="J43" i="10" s="1"/>
  <c r="G44" i="10" s="1"/>
  <c r="I44" i="10" s="1"/>
  <c r="J44" i="10" s="1"/>
  <c r="G45" i="10" s="1"/>
  <c r="I45" i="10" s="1"/>
  <c r="J45" i="10" s="1"/>
  <c r="G46" i="10" s="1"/>
  <c r="I46" i="10" s="1"/>
  <c r="J46" i="10" s="1"/>
  <c r="G47" i="10" s="1"/>
  <c r="I47" i="10" s="1"/>
  <c r="J47" i="10" s="1"/>
  <c r="G48" i="10" s="1"/>
  <c r="I48" i="10" s="1"/>
  <c r="J48" i="10" s="1"/>
  <c r="G49" i="10" s="1"/>
  <c r="I49" i="10" s="1"/>
  <c r="J49" i="10" s="1"/>
  <c r="G50" i="10" s="1"/>
  <c r="I50" i="10" s="1"/>
  <c r="J50" i="10" s="1"/>
  <c r="G39" i="10"/>
  <c r="I39" i="10" s="1"/>
  <c r="E39" i="10"/>
  <c r="D39" i="10"/>
  <c r="E33" i="10"/>
  <c r="D33" i="10"/>
  <c r="D32" i="10"/>
  <c r="E32" i="10" s="1"/>
  <c r="K32" i="10" s="1"/>
  <c r="E31" i="10"/>
  <c r="D31" i="10"/>
  <c r="D30" i="10"/>
  <c r="E30" i="10" s="1"/>
  <c r="K30" i="10" s="1"/>
  <c r="E29" i="10"/>
  <c r="D29" i="10"/>
  <c r="D28" i="10"/>
  <c r="E28" i="10" s="1"/>
  <c r="K28" i="10" s="1"/>
  <c r="E27" i="10"/>
  <c r="D27" i="10"/>
  <c r="D26" i="10"/>
  <c r="E26" i="10" s="1"/>
  <c r="K26" i="10" s="1"/>
  <c r="E25" i="10"/>
  <c r="D25" i="10"/>
  <c r="D24" i="10"/>
  <c r="E24" i="10" s="1"/>
  <c r="K24" i="10" s="1"/>
  <c r="E23" i="10"/>
  <c r="D23" i="10"/>
  <c r="J22" i="10"/>
  <c r="J23" i="10" s="1"/>
  <c r="G24" i="10" s="1"/>
  <c r="G22" i="10"/>
  <c r="F22" i="10"/>
  <c r="L22" i="10" s="1"/>
  <c r="D22" i="10"/>
  <c r="E22" i="10" s="1"/>
  <c r="K22" i="10" s="1"/>
  <c r="D16" i="10"/>
  <c r="E16" i="10" s="1"/>
  <c r="K16" i="10" s="1"/>
  <c r="E15" i="10"/>
  <c r="D15" i="10"/>
  <c r="D14" i="10"/>
  <c r="E14" i="10" s="1"/>
  <c r="K14" i="10" s="1"/>
  <c r="E13" i="10"/>
  <c r="D13" i="10"/>
  <c r="D12" i="10"/>
  <c r="E12" i="10" s="1"/>
  <c r="K12" i="10" s="1"/>
  <c r="E11" i="10"/>
  <c r="D11" i="10"/>
  <c r="D10" i="10"/>
  <c r="E10" i="10" s="1"/>
  <c r="K10" i="10" s="1"/>
  <c r="E9" i="10"/>
  <c r="D9" i="10"/>
  <c r="D8" i="10"/>
  <c r="E8" i="10" s="1"/>
  <c r="K8" i="10" s="1"/>
  <c r="E7" i="10"/>
  <c r="D7" i="10"/>
  <c r="J6" i="10"/>
  <c r="J7" i="10" s="1"/>
  <c r="G8" i="10" s="1"/>
  <c r="F6" i="10"/>
  <c r="L6" i="10" s="1"/>
  <c r="D6" i="10"/>
  <c r="E6" i="10" s="1"/>
  <c r="K6" i="10" s="1"/>
  <c r="K5" i="10"/>
  <c r="J5" i="10"/>
  <c r="G6" i="10" s="1"/>
  <c r="G5" i="10"/>
  <c r="E5" i="10"/>
  <c r="F5" i="10" s="1"/>
  <c r="L5" i="10" s="1"/>
  <c r="D5" i="10"/>
  <c r="D17" i="10" s="1"/>
  <c r="F7" i="11" l="1"/>
  <c r="K7" i="11"/>
  <c r="K9" i="11"/>
  <c r="K11" i="11"/>
  <c r="K13" i="11"/>
  <c r="K15" i="11"/>
  <c r="G23" i="11"/>
  <c r="J24" i="11"/>
  <c r="D34" i="11"/>
  <c r="K39" i="11"/>
  <c r="F39" i="11"/>
  <c r="L39" i="11" s="1"/>
  <c r="K41" i="11"/>
  <c r="K43" i="11"/>
  <c r="K45" i="11"/>
  <c r="K47" i="11"/>
  <c r="K49" i="11"/>
  <c r="K56" i="11"/>
  <c r="F56" i="11"/>
  <c r="L56" i="11" s="1"/>
  <c r="K58" i="11"/>
  <c r="K62" i="11"/>
  <c r="G7" i="11"/>
  <c r="J8" i="11"/>
  <c r="F23" i="11"/>
  <c r="L23" i="11" s="1"/>
  <c r="K23" i="11"/>
  <c r="F24" i="11"/>
  <c r="L24" i="11" s="1"/>
  <c r="F25" i="11"/>
  <c r="K25" i="11"/>
  <c r="F26" i="11"/>
  <c r="K27" i="11"/>
  <c r="K29" i="11"/>
  <c r="K31" i="11"/>
  <c r="K33" i="11"/>
  <c r="K40" i="11"/>
  <c r="K42" i="11"/>
  <c r="K44" i="11"/>
  <c r="K46" i="11"/>
  <c r="K48" i="11"/>
  <c r="K50" i="11"/>
  <c r="K60" i="11"/>
  <c r="K64" i="11"/>
  <c r="K66" i="11"/>
  <c r="J74" i="11"/>
  <c r="G75" i="11" s="1"/>
  <c r="D85" i="11"/>
  <c r="K57" i="11"/>
  <c r="K59" i="11"/>
  <c r="K61" i="11"/>
  <c r="K63" i="11"/>
  <c r="K65" i="11"/>
  <c r="K67" i="11"/>
  <c r="F74" i="11"/>
  <c r="L74" i="11" s="1"/>
  <c r="F7" i="10"/>
  <c r="K7" i="10"/>
  <c r="K9" i="10"/>
  <c r="K11" i="10"/>
  <c r="K13" i="10"/>
  <c r="K15" i="10"/>
  <c r="G23" i="10"/>
  <c r="J24" i="10"/>
  <c r="D34" i="10"/>
  <c r="K39" i="10"/>
  <c r="F39" i="10"/>
  <c r="L39" i="10" s="1"/>
  <c r="K41" i="10"/>
  <c r="K43" i="10"/>
  <c r="K45" i="10"/>
  <c r="K47" i="10"/>
  <c r="K49" i="10"/>
  <c r="K56" i="10"/>
  <c r="F56" i="10"/>
  <c r="L56" i="10" s="1"/>
  <c r="K58" i="10"/>
  <c r="K62" i="10"/>
  <c r="G7" i="10"/>
  <c r="J8" i="10"/>
  <c r="F23" i="10"/>
  <c r="L23" i="10" s="1"/>
  <c r="K23" i="10"/>
  <c r="F24" i="10"/>
  <c r="L24" i="10" s="1"/>
  <c r="F25" i="10"/>
  <c r="K25" i="10"/>
  <c r="F26" i="10"/>
  <c r="K27" i="10"/>
  <c r="K29" i="10"/>
  <c r="K31" i="10"/>
  <c r="K33" i="10"/>
  <c r="K40" i="10"/>
  <c r="K42" i="10"/>
  <c r="K44" i="10"/>
  <c r="K46" i="10"/>
  <c r="K48" i="10"/>
  <c r="K50" i="10"/>
  <c r="K60" i="10"/>
  <c r="K64" i="10"/>
  <c r="K66" i="10"/>
  <c r="J74" i="10"/>
  <c r="G75" i="10" s="1"/>
  <c r="D85" i="10"/>
  <c r="K57" i="10"/>
  <c r="K59" i="10"/>
  <c r="K61" i="10"/>
  <c r="K63" i="10"/>
  <c r="K65" i="10"/>
  <c r="K67" i="10"/>
  <c r="F74" i="10"/>
  <c r="L74" i="10" s="1"/>
  <c r="E12" i="9"/>
  <c r="I27" i="9"/>
  <c r="I25" i="9"/>
  <c r="I24" i="9"/>
  <c r="I23" i="9"/>
  <c r="I22" i="9"/>
  <c r="J9" i="11" l="1"/>
  <c r="G9" i="11"/>
  <c r="L7" i="11"/>
  <c r="F8" i="11"/>
  <c r="F75" i="11"/>
  <c r="F57" i="11"/>
  <c r="J75" i="11"/>
  <c r="F40" i="11"/>
  <c r="F27" i="11"/>
  <c r="J25" i="11"/>
  <c r="G25" i="11"/>
  <c r="J9" i="10"/>
  <c r="G9" i="10"/>
  <c r="L7" i="10"/>
  <c r="F8" i="10"/>
  <c r="F75" i="10"/>
  <c r="F57" i="10"/>
  <c r="J75" i="10"/>
  <c r="F40" i="10"/>
  <c r="F27" i="10"/>
  <c r="J25" i="10"/>
  <c r="G25" i="10"/>
  <c r="I26" i="9"/>
  <c r="I28" i="9" s="1"/>
  <c r="E25" i="9" s="1"/>
  <c r="E9" i="9"/>
  <c r="E8" i="9" s="1"/>
  <c r="E10" i="9" s="1"/>
  <c r="F28" i="11" l="1"/>
  <c r="G76" i="11"/>
  <c r="J76" i="11"/>
  <c r="L75" i="11"/>
  <c r="F76" i="11"/>
  <c r="G10" i="11"/>
  <c r="J10" i="11"/>
  <c r="G26" i="11"/>
  <c r="J26" i="11"/>
  <c r="L40" i="11"/>
  <c r="F41" i="11"/>
  <c r="L57" i="11"/>
  <c r="F58" i="11"/>
  <c r="L8" i="11"/>
  <c r="F9" i="11"/>
  <c r="L25" i="11"/>
  <c r="F28" i="10"/>
  <c r="G76" i="10"/>
  <c r="J76" i="10"/>
  <c r="L75" i="10"/>
  <c r="F76" i="10"/>
  <c r="G10" i="10"/>
  <c r="J10" i="10"/>
  <c r="G26" i="10"/>
  <c r="J26" i="10"/>
  <c r="L40" i="10"/>
  <c r="F41" i="10"/>
  <c r="L57" i="10"/>
  <c r="F58" i="10"/>
  <c r="L8" i="10"/>
  <c r="F9" i="10"/>
  <c r="L25" i="10"/>
  <c r="L9" i="11" l="1"/>
  <c r="F10" i="11"/>
  <c r="L58" i="11"/>
  <c r="F59" i="11"/>
  <c r="L41" i="11"/>
  <c r="F42" i="11"/>
  <c r="J27" i="11"/>
  <c r="G27" i="11"/>
  <c r="L26" i="11"/>
  <c r="J11" i="11"/>
  <c r="G11" i="11"/>
  <c r="L76" i="11"/>
  <c r="F77" i="11"/>
  <c r="G77" i="11"/>
  <c r="J77" i="11"/>
  <c r="F29" i="11"/>
  <c r="L9" i="10"/>
  <c r="F10" i="10"/>
  <c r="L58" i="10"/>
  <c r="F59" i="10"/>
  <c r="L41" i="10"/>
  <c r="F42" i="10"/>
  <c r="J27" i="10"/>
  <c r="G27" i="10"/>
  <c r="L26" i="10"/>
  <c r="J11" i="10"/>
  <c r="G11" i="10"/>
  <c r="L76" i="10"/>
  <c r="F77" i="10"/>
  <c r="G77" i="10"/>
  <c r="J77" i="10"/>
  <c r="F29" i="10"/>
  <c r="E16" i="9"/>
  <c r="F30" i="11" l="1"/>
  <c r="G78" i="11"/>
  <c r="J78" i="11"/>
  <c r="L77" i="11"/>
  <c r="F78" i="11"/>
  <c r="G28" i="11"/>
  <c r="J28" i="11"/>
  <c r="L27" i="11"/>
  <c r="G12" i="11"/>
  <c r="J12" i="11"/>
  <c r="L42" i="11"/>
  <c r="F43" i="11"/>
  <c r="L59" i="11"/>
  <c r="F60" i="11"/>
  <c r="L10" i="11"/>
  <c r="F11" i="11"/>
  <c r="F30" i="10"/>
  <c r="G78" i="10"/>
  <c r="J78" i="10"/>
  <c r="L77" i="10"/>
  <c r="F78" i="10"/>
  <c r="G28" i="10"/>
  <c r="J28" i="10"/>
  <c r="L27" i="10"/>
  <c r="G12" i="10"/>
  <c r="J12" i="10"/>
  <c r="L42" i="10"/>
  <c r="F43" i="10"/>
  <c r="L59" i="10"/>
  <c r="F60" i="10"/>
  <c r="L10" i="10"/>
  <c r="F11" i="10"/>
  <c r="E18" i="9"/>
  <c r="L11" i="11" l="1"/>
  <c r="F12" i="11"/>
  <c r="L60" i="11"/>
  <c r="F61" i="11"/>
  <c r="L43" i="11"/>
  <c r="F44" i="11"/>
  <c r="J13" i="11"/>
  <c r="G13" i="11"/>
  <c r="J29" i="11"/>
  <c r="G29" i="11"/>
  <c r="L28" i="11"/>
  <c r="L78" i="11"/>
  <c r="F79" i="11"/>
  <c r="G79" i="11"/>
  <c r="J79" i="11"/>
  <c r="F31" i="11"/>
  <c r="L11" i="10"/>
  <c r="F12" i="10"/>
  <c r="L60" i="10"/>
  <c r="F61" i="10"/>
  <c r="L43" i="10"/>
  <c r="F44" i="10"/>
  <c r="J13" i="10"/>
  <c r="G13" i="10"/>
  <c r="J29" i="10"/>
  <c r="G29" i="10"/>
  <c r="L28" i="10"/>
  <c r="L78" i="10"/>
  <c r="F79" i="10"/>
  <c r="G79" i="10"/>
  <c r="J79" i="10"/>
  <c r="F31" i="10"/>
  <c r="E20" i="9"/>
  <c r="E27" i="9" s="1"/>
  <c r="F32" i="11" l="1"/>
  <c r="G80" i="11"/>
  <c r="J80" i="11"/>
  <c r="L79" i="11"/>
  <c r="F80" i="11"/>
  <c r="G30" i="11"/>
  <c r="J30" i="11"/>
  <c r="L29" i="11"/>
  <c r="G14" i="11"/>
  <c r="J14" i="11"/>
  <c r="L44" i="11"/>
  <c r="F45" i="11"/>
  <c r="L61" i="11"/>
  <c r="F62" i="11"/>
  <c r="L12" i="11"/>
  <c r="F13" i="11"/>
  <c r="F32" i="10"/>
  <c r="G80" i="10"/>
  <c r="J80" i="10"/>
  <c r="L79" i="10"/>
  <c r="F80" i="10"/>
  <c r="G30" i="10"/>
  <c r="J30" i="10"/>
  <c r="L29" i="10"/>
  <c r="G14" i="10"/>
  <c r="J14" i="10"/>
  <c r="L44" i="10"/>
  <c r="F45" i="10"/>
  <c r="L61" i="10"/>
  <c r="F62" i="10"/>
  <c r="L12" i="10"/>
  <c r="F13" i="10"/>
  <c r="L13" i="11" l="1"/>
  <c r="F14" i="11"/>
  <c r="L62" i="11"/>
  <c r="F63" i="11"/>
  <c r="L45" i="11"/>
  <c r="F46" i="11"/>
  <c r="J15" i="11"/>
  <c r="G15" i="11"/>
  <c r="J31" i="11"/>
  <c r="G31" i="11"/>
  <c r="L30" i="11"/>
  <c r="L80" i="11"/>
  <c r="F81" i="11"/>
  <c r="G81" i="11"/>
  <c r="J81" i="11"/>
  <c r="F33" i="11"/>
  <c r="L13" i="10"/>
  <c r="F14" i="10"/>
  <c r="L62" i="10"/>
  <c r="F63" i="10"/>
  <c r="L45" i="10"/>
  <c r="F46" i="10"/>
  <c r="J15" i="10"/>
  <c r="G15" i="10"/>
  <c r="J31" i="10"/>
  <c r="G31" i="10"/>
  <c r="L30" i="10"/>
  <c r="L80" i="10"/>
  <c r="F81" i="10"/>
  <c r="G81" i="10"/>
  <c r="J81" i="10"/>
  <c r="F33" i="10"/>
  <c r="G82" i="11" l="1"/>
  <c r="J82" i="11"/>
  <c r="L81" i="11"/>
  <c r="F82" i="11"/>
  <c r="G32" i="11"/>
  <c r="J32" i="11"/>
  <c r="L31" i="11"/>
  <c r="G16" i="11"/>
  <c r="J16" i="11"/>
  <c r="L46" i="11"/>
  <c r="F47" i="11"/>
  <c r="L63" i="11"/>
  <c r="F64" i="11"/>
  <c r="L14" i="11"/>
  <c r="F15" i="11"/>
  <c r="G82" i="10"/>
  <c r="J82" i="10"/>
  <c r="L81" i="10"/>
  <c r="F82" i="10"/>
  <c r="G32" i="10"/>
  <c r="J32" i="10"/>
  <c r="L31" i="10"/>
  <c r="G16" i="10"/>
  <c r="J16" i="10"/>
  <c r="L46" i="10"/>
  <c r="F47" i="10"/>
  <c r="L63" i="10"/>
  <c r="F64" i="10"/>
  <c r="L14" i="10"/>
  <c r="F15" i="10"/>
  <c r="J33" i="11" l="1"/>
  <c r="L33" i="11" s="1"/>
  <c r="G33" i="11"/>
  <c r="L32" i="11"/>
  <c r="L82" i="11"/>
  <c r="F83" i="11"/>
  <c r="G83" i="11"/>
  <c r="J83" i="11"/>
  <c r="L15" i="11"/>
  <c r="F16" i="11"/>
  <c r="L16" i="11" s="1"/>
  <c r="L64" i="11"/>
  <c r="F65" i="11"/>
  <c r="L47" i="11"/>
  <c r="F48" i="11"/>
  <c r="J33" i="10"/>
  <c r="L33" i="10" s="1"/>
  <c r="G33" i="10"/>
  <c r="L32" i="10"/>
  <c r="L82" i="10"/>
  <c r="F83" i="10"/>
  <c r="G83" i="10"/>
  <c r="J83" i="10"/>
  <c r="L15" i="10"/>
  <c r="F16" i="10"/>
  <c r="L16" i="10" s="1"/>
  <c r="L64" i="10"/>
  <c r="F65" i="10"/>
  <c r="L47" i="10"/>
  <c r="F48" i="10"/>
  <c r="L48" i="11" l="1"/>
  <c r="F49" i="11"/>
  <c r="L65" i="11"/>
  <c r="F66" i="11"/>
  <c r="G84" i="11"/>
  <c r="J84" i="11"/>
  <c r="L83" i="11"/>
  <c r="F84" i="11"/>
  <c r="L84" i="11" s="1"/>
  <c r="L48" i="10"/>
  <c r="F49" i="10"/>
  <c r="L65" i="10"/>
  <c r="F66" i="10"/>
  <c r="G84" i="10"/>
  <c r="J84" i="10"/>
  <c r="L83" i="10"/>
  <c r="F84" i="10"/>
  <c r="L84" i="10" s="1"/>
  <c r="L66" i="11" l="1"/>
  <c r="F67" i="11"/>
  <c r="L67" i="11" s="1"/>
  <c r="L49" i="11"/>
  <c r="F50" i="11"/>
  <c r="L50" i="11" s="1"/>
  <c r="L66" i="10"/>
  <c r="F67" i="10"/>
  <c r="L67" i="10" s="1"/>
  <c r="L49" i="10"/>
  <c r="F50" i="10"/>
  <c r="L50" i="10" s="1"/>
</calcChain>
</file>

<file path=xl/sharedStrings.xml><?xml version="1.0" encoding="utf-8"?>
<sst xmlns="http://schemas.openxmlformats.org/spreadsheetml/2006/main" count="179" uniqueCount="53">
  <si>
    <t>ש''ח</t>
  </si>
  <si>
    <t>יתרת חו"ז 31.12.16</t>
  </si>
  <si>
    <t>יתרת הלוואה 31.12.16</t>
  </si>
  <si>
    <t>בניכוי:</t>
  </si>
  <si>
    <t>שווי דירה לפי מסמ"ק</t>
  </si>
  <si>
    <t>דיבידנד מוטב</t>
  </si>
  <si>
    <t>שיעור המס</t>
  </si>
  <si>
    <t>הכנסות רבית רעיונית חו"ז 13-16</t>
  </si>
  <si>
    <t xml:space="preserve">                      </t>
  </si>
  <si>
    <t>הכנסות ריבית בגין הלוואה 13-16</t>
  </si>
  <si>
    <t>סה"כ חו"ז והלוואה</t>
  </si>
  <si>
    <t>הכנסות רבית רעיונית חו"ז 13-16 - חלק יחסי</t>
  </si>
  <si>
    <t>סה"כ ניכויים</t>
  </si>
  <si>
    <t>סה"כ לחישוב קרן המס - שנת 2012</t>
  </si>
  <si>
    <t>סה"כ קרן מס לפי הסכם פשרה</t>
  </si>
  <si>
    <t>נספח א' להסכם פשרה אריה עובדיה</t>
  </si>
  <si>
    <t>יתרת חו"ז 12.16</t>
  </si>
  <si>
    <t>יתרת הלואה 12.16</t>
  </si>
  <si>
    <t>יתרת חו"ז 12.12</t>
  </si>
  <si>
    <t>יתרת הלוואה 12.12</t>
  </si>
  <si>
    <t>זכאות לדיבידנד מוטב</t>
  </si>
  <si>
    <t>סכום לא זכאי דיבידנד מוטב</t>
  </si>
  <si>
    <t>תוספת מס חו"ז והלוואה - ראה הסבר להלן</t>
  </si>
  <si>
    <t>הסבר לתוספת מס:</t>
  </si>
  <si>
    <t>דיבידנד מוטב שחולק בפועל</t>
  </si>
  <si>
    <t>שיעור הריבית לעניין סעיף 3(ט) לפקודה בשנת-המס 2012, 2013 ו 2014 – 6.24%, 5.47% ו 4.31% בהתאמה;</t>
  </si>
  <si>
    <t>שיעור ריבית 3-ט</t>
  </si>
  <si>
    <t xml:space="preserve">שיעור </t>
  </si>
  <si>
    <t>חו"ז</t>
  </si>
  <si>
    <t>תנועה</t>
  </si>
  <si>
    <t>חישוב הריבית</t>
  </si>
  <si>
    <t>חישוב ההצמדה</t>
  </si>
  <si>
    <t>ריבית</t>
  </si>
  <si>
    <t>חודש</t>
  </si>
  <si>
    <t>יתרת קרן חודשית</t>
  </si>
  <si>
    <t>% ריבית</t>
  </si>
  <si>
    <t>ריבית חודשית</t>
  </si>
  <si>
    <t>ריבית מצטברת</t>
  </si>
  <si>
    <t>בסיס לחישוב</t>
  </si>
  <si>
    <t>% עלית המדד</t>
  </si>
  <si>
    <t>הצמדה חודשית</t>
  </si>
  <si>
    <t>הצמדה מצטברת</t>
  </si>
  <si>
    <t>סה"כ חודשי</t>
  </si>
  <si>
    <t>סה"כ שנתי</t>
  </si>
  <si>
    <t>ריבית והצמדה</t>
  </si>
  <si>
    <t>סכום חודשי</t>
  </si>
  <si>
    <t>סכום מצטבר</t>
  </si>
  <si>
    <t>לא ברור לי מה השיעורים האילה ???</t>
  </si>
  <si>
    <t>ר' חישוב נכון שאני עשיתי</t>
  </si>
  <si>
    <t>הדיבידנד שאנחנו הולכים לחייב בשנת 2012 .</t>
  </si>
  <si>
    <t xml:space="preserve">מה שנכון לעשות זה לנטרל את הריבית שנצברה על סכום  </t>
  </si>
  <si>
    <t>החישוב מצורף בגליון שני</t>
  </si>
  <si>
    <t>בסה"כ שתי ההתאמות שאני עשיתי מנטרלות אחת את השניה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</si>
</sst>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₪&quot;#,##0.00_);\(&quot;₪&quot;#,##0.00\)"/>
    <numFmt numFmtId="165" formatCode="_(* #,##0.00_);_(* \(#,##0.00\);_(* &quot;-&quot;??_);_(@_)"/>
    <numFmt numFmtId="166" formatCode="_ * #,##0_ ;_ * \-#,##0_ ;_ * &quot;-&quot;??_ ;_ @_ "/>
    <numFmt numFmtId="167" formatCode="0.000%"/>
  </numFmts>
  <fonts count="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0"/>
      <name val="Arial"/>
      <charset val="177"/>
    </font>
    <font>
      <b/>
      <sz val="10"/>
      <name val="Arial"/>
      <family val="2"/>
    </font>
    <font>
      <sz val="10"/>
      <color indexed="12"/>
      <name val="Arial"/>
      <charset val="177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96">
    <xf numFmtId="0" fontId="0" fillId="0" borderId="0" xfId="0"/>
    <xf numFmtId="166" fontId="0" fillId="0" borderId="1" xfId="1" applyNumberFormat="1" applyFont="1" applyBorder="1"/>
    <xf numFmtId="166" fontId="0" fillId="0" borderId="0" xfId="1" applyNumberFormat="1" applyFont="1" applyBorder="1"/>
    <xf numFmtId="166" fontId="2" fillId="0" borderId="2" xfId="0" applyNumberFormat="1" applyFont="1" applyBorder="1"/>
    <xf numFmtId="0" fontId="0" fillId="0" borderId="0" xfId="0" applyBorder="1"/>
    <xf numFmtId="0" fontId="2" fillId="0" borderId="0" xfId="0" applyFont="1" applyBorder="1"/>
    <xf numFmtId="0" fontId="0" fillId="0" borderId="0" xfId="0" applyFill="1" applyBorder="1"/>
    <xf numFmtId="165" fontId="0" fillId="0" borderId="0" xfId="0" applyNumberFormat="1" applyFill="1" applyBorder="1"/>
    <xf numFmtId="166" fontId="0" fillId="0" borderId="1" xfId="1" applyNumberFormat="1" applyFont="1" applyBorder="1" applyAlignment="1">
      <alignment horizontal="center"/>
    </xf>
    <xf numFmtId="166" fontId="0" fillId="0" borderId="0" xfId="1" applyNumberFormat="1" applyFont="1" applyFill="1" applyBorder="1"/>
    <xf numFmtId="9" fontId="0" fillId="0" borderId="1" xfId="2" applyFont="1" applyBorder="1"/>
    <xf numFmtId="10" fontId="0" fillId="0" borderId="0" xfId="2" applyNumberFormat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Fill="1" applyBorder="1"/>
    <xf numFmtId="0" fontId="0" fillId="0" borderId="10" xfId="0" applyBorder="1"/>
    <xf numFmtId="0" fontId="0" fillId="0" borderId="12" xfId="0" applyBorder="1"/>
    <xf numFmtId="164" fontId="0" fillId="0" borderId="12" xfId="1" applyNumberFormat="1" applyFont="1" applyBorder="1"/>
    <xf numFmtId="167" fontId="0" fillId="0" borderId="12" xfId="2" applyNumberFormat="1" applyFont="1" applyBorder="1"/>
    <xf numFmtId="0" fontId="3" fillId="0" borderId="0" xfId="3"/>
    <xf numFmtId="0" fontId="3" fillId="0" borderId="16" xfId="3" applyBorder="1"/>
    <xf numFmtId="0" fontId="3" fillId="0" borderId="24" xfId="3" applyBorder="1"/>
    <xf numFmtId="0" fontId="3" fillId="0" borderId="25" xfId="3" applyBorder="1"/>
    <xf numFmtId="0" fontId="3" fillId="0" borderId="12" xfId="3" applyBorder="1"/>
    <xf numFmtId="0" fontId="3" fillId="0" borderId="26" xfId="3" applyBorder="1"/>
    <xf numFmtId="0" fontId="3" fillId="0" borderId="27" xfId="3" applyFill="1" applyBorder="1"/>
    <xf numFmtId="0" fontId="3" fillId="0" borderId="12" xfId="3" applyFill="1" applyBorder="1"/>
    <xf numFmtId="0" fontId="3" fillId="0" borderId="26" xfId="3" applyFill="1" applyBorder="1"/>
    <xf numFmtId="0" fontId="3" fillId="0" borderId="25" xfId="3" applyFill="1" applyBorder="1"/>
    <xf numFmtId="17" fontId="3" fillId="0" borderId="24" xfId="3" applyNumberFormat="1" applyBorder="1"/>
    <xf numFmtId="3" fontId="3" fillId="2" borderId="28" xfId="3" applyNumberFormat="1" applyFill="1" applyBorder="1" applyAlignment="1">
      <alignment horizontal="center"/>
    </xf>
    <xf numFmtId="167" fontId="3" fillId="0" borderId="0" xfId="4" applyNumberFormat="1" applyFont="1" applyBorder="1" applyAlignment="1">
      <alignment horizontal="center"/>
    </xf>
    <xf numFmtId="3" fontId="3" fillId="0" borderId="29" xfId="3" applyNumberFormat="1" applyBorder="1" applyAlignment="1">
      <alignment horizontal="center"/>
    </xf>
    <xf numFmtId="3" fontId="3" fillId="0" borderId="7" xfId="3" applyNumberFormat="1" applyBorder="1" applyAlignment="1">
      <alignment horizontal="center"/>
    </xf>
    <xf numFmtId="3" fontId="3" fillId="0" borderId="30" xfId="3" applyNumberFormat="1" applyBorder="1" applyAlignment="1">
      <alignment horizontal="center"/>
    </xf>
    <xf numFmtId="3" fontId="5" fillId="0" borderId="29" xfId="3" applyNumberFormat="1" applyFont="1" applyBorder="1" applyAlignment="1">
      <alignment horizontal="center"/>
    </xf>
    <xf numFmtId="3" fontId="3" fillId="0" borderId="28" xfId="3" applyNumberFormat="1" applyBorder="1" applyAlignment="1">
      <alignment horizontal="center"/>
    </xf>
    <xf numFmtId="3" fontId="3" fillId="0" borderId="31" xfId="3" applyNumberFormat="1" applyBorder="1" applyAlignment="1">
      <alignment horizontal="center"/>
    </xf>
    <xf numFmtId="17" fontId="3" fillId="0" borderId="32" xfId="3" applyNumberFormat="1" applyBorder="1"/>
    <xf numFmtId="3" fontId="3" fillId="0" borderId="33" xfId="3" applyNumberFormat="1" applyBorder="1" applyAlignment="1">
      <alignment horizontal="center"/>
    </xf>
    <xf numFmtId="3" fontId="3" fillId="0" borderId="34" xfId="3" applyNumberFormat="1" applyBorder="1" applyAlignment="1">
      <alignment horizontal="center"/>
    </xf>
    <xf numFmtId="3" fontId="5" fillId="0" borderId="33" xfId="3" applyNumberFormat="1" applyFont="1" applyBorder="1" applyAlignment="1">
      <alignment horizontal="center"/>
    </xf>
    <xf numFmtId="3" fontId="3" fillId="0" borderId="35" xfId="3" applyNumberFormat="1" applyBorder="1" applyAlignment="1">
      <alignment horizontal="center"/>
    </xf>
    <xf numFmtId="3" fontId="3" fillId="0" borderId="36" xfId="3" applyNumberFormat="1" applyBorder="1" applyAlignment="1">
      <alignment horizontal="center"/>
    </xf>
    <xf numFmtId="17" fontId="3" fillId="0" borderId="37" xfId="3" applyNumberFormat="1" applyBorder="1"/>
    <xf numFmtId="167" fontId="3" fillId="0" borderId="38" xfId="4" applyNumberFormat="1" applyFont="1" applyBorder="1" applyAlignment="1">
      <alignment horizontal="center"/>
    </xf>
    <xf numFmtId="3" fontId="3" fillId="0" borderId="38" xfId="3" applyNumberFormat="1" applyBorder="1" applyAlignment="1">
      <alignment horizontal="center"/>
    </xf>
    <xf numFmtId="3" fontId="3" fillId="0" borderId="11" xfId="3" applyNumberFormat="1" applyBorder="1" applyAlignment="1">
      <alignment horizontal="center"/>
    </xf>
    <xf numFmtId="3" fontId="3" fillId="0" borderId="39" xfId="3" applyNumberFormat="1" applyBorder="1" applyAlignment="1">
      <alignment horizontal="center"/>
    </xf>
    <xf numFmtId="3" fontId="5" fillId="0" borderId="38" xfId="3" applyNumberFormat="1" applyFont="1" applyBorder="1" applyAlignment="1">
      <alignment horizontal="center"/>
    </xf>
    <xf numFmtId="3" fontId="3" fillId="0" borderId="40" xfId="3" applyNumberFormat="1" applyBorder="1" applyAlignment="1">
      <alignment horizontal="center"/>
    </xf>
    <xf numFmtId="3" fontId="4" fillId="0" borderId="41" xfId="3" applyNumberFormat="1" applyFont="1" applyBorder="1" applyAlignment="1">
      <alignment horizontal="center"/>
    </xf>
    <xf numFmtId="0" fontId="3" fillId="0" borderId="37" xfId="3" applyBorder="1"/>
    <xf numFmtId="3" fontId="3" fillId="0" borderId="10" xfId="3" applyNumberFormat="1" applyBorder="1" applyAlignment="1">
      <alignment horizontal="center"/>
    </xf>
    <xf numFmtId="167" fontId="3" fillId="0" borderId="10" xfId="4" applyNumberFormat="1" applyFont="1" applyBorder="1" applyAlignment="1">
      <alignment horizontal="center"/>
    </xf>
    <xf numFmtId="0" fontId="3" fillId="0" borderId="10" xfId="3" applyBorder="1" applyAlignment="1">
      <alignment horizontal="center"/>
    </xf>
    <xf numFmtId="0" fontId="3" fillId="0" borderId="9" xfId="3" applyBorder="1" applyAlignment="1">
      <alignment horizontal="center"/>
    </xf>
    <xf numFmtId="0" fontId="3" fillId="0" borderId="10" xfId="3" applyFont="1" applyBorder="1" applyAlignment="1">
      <alignment horizontal="center"/>
    </xf>
    <xf numFmtId="0" fontId="3" fillId="0" borderId="11" xfId="3" applyBorder="1" applyAlignment="1">
      <alignment horizontal="center"/>
    </xf>
    <xf numFmtId="167" fontId="3" fillId="0" borderId="0" xfId="4" applyNumberFormat="1" applyBorder="1" applyAlignment="1">
      <alignment horizontal="center"/>
    </xf>
    <xf numFmtId="167" fontId="3" fillId="0" borderId="10" xfId="4" applyNumberFormat="1" applyBorder="1" applyAlignment="1">
      <alignment horizontal="center"/>
    </xf>
    <xf numFmtId="167" fontId="3" fillId="0" borderId="29" xfId="4" applyNumberFormat="1" applyBorder="1" applyAlignment="1">
      <alignment horizontal="center"/>
    </xf>
    <xf numFmtId="3" fontId="3" fillId="2" borderId="35" xfId="3" applyNumberFormat="1" applyFill="1" applyBorder="1" applyAlignment="1">
      <alignment horizontal="center"/>
    </xf>
    <xf numFmtId="167" fontId="3" fillId="0" borderId="33" xfId="4" applyNumberFormat="1" applyBorder="1" applyAlignment="1">
      <alignment horizontal="center"/>
    </xf>
    <xf numFmtId="3" fontId="3" fillId="2" borderId="40" xfId="3" applyNumberFormat="1" applyFill="1" applyBorder="1" applyAlignment="1">
      <alignment horizontal="center"/>
    </xf>
    <xf numFmtId="167" fontId="3" fillId="0" borderId="38" xfId="4" applyNumberFormat="1" applyBorder="1" applyAlignment="1">
      <alignment horizontal="center"/>
    </xf>
    <xf numFmtId="0" fontId="4" fillId="0" borderId="0" xfId="3" applyFont="1"/>
    <xf numFmtId="0" fontId="4" fillId="0" borderId="13" xfId="3" applyFont="1" applyBorder="1" applyAlignment="1">
      <alignment horizontal="center"/>
    </xf>
    <xf numFmtId="0" fontId="4" fillId="0" borderId="14" xfId="3" applyFont="1" applyBorder="1" applyAlignment="1">
      <alignment horizontal="center"/>
    </xf>
    <xf numFmtId="0" fontId="4" fillId="0" borderId="15" xfId="3" applyFont="1" applyBorder="1" applyAlignment="1">
      <alignment horizontal="center"/>
    </xf>
    <xf numFmtId="0" fontId="3" fillId="0" borderId="17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19" xfId="3" applyBorder="1" applyAlignment="1">
      <alignment horizontal="center"/>
    </xf>
    <xf numFmtId="0" fontId="3" fillId="0" borderId="20" xfId="3" applyBorder="1" applyAlignment="1">
      <alignment horizontal="center"/>
    </xf>
    <xf numFmtId="0" fontId="3" fillId="0" borderId="21" xfId="3" applyBorder="1" applyAlignment="1">
      <alignment horizontal="center"/>
    </xf>
    <xf numFmtId="0" fontId="3" fillId="0" borderId="22" xfId="3" applyBorder="1" applyAlignment="1">
      <alignment horizontal="center"/>
    </xf>
    <xf numFmtId="0" fontId="3" fillId="0" borderId="23" xfId="3" applyBorder="1" applyAlignment="1">
      <alignment horizontal="center"/>
    </xf>
    <xf numFmtId="0" fontId="0" fillId="3" borderId="12" xfId="0" applyFill="1" applyBorder="1"/>
    <xf numFmtId="167" fontId="0" fillId="3" borderId="12" xfId="2" applyNumberFormat="1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0" xfId="0" applyFill="1" applyBorder="1"/>
    <xf numFmtId="0" fontId="0" fillId="3" borderId="7" xfId="0" applyFill="1" applyBorder="1"/>
    <xf numFmtId="0" fontId="0" fillId="3" borderId="8" xfId="0" applyFill="1" applyBorder="1" applyAlignment="1">
      <alignment horizontal="center"/>
    </xf>
    <xf numFmtId="166" fontId="0" fillId="3" borderId="7" xfId="1" applyNumberFormat="1" applyFont="1" applyFill="1" applyBorder="1"/>
    <xf numFmtId="166" fontId="0" fillId="3" borderId="8" xfId="1" applyNumberFormat="1" applyFont="1" applyFill="1" applyBorder="1"/>
    <xf numFmtId="0" fontId="0" fillId="3" borderId="9" xfId="0" applyFill="1" applyBorder="1"/>
    <xf numFmtId="0" fontId="0" fillId="3" borderId="10" xfId="0" applyFill="1" applyBorder="1"/>
    <xf numFmtId="166" fontId="0" fillId="3" borderId="11" xfId="0" applyNumberFormat="1" applyFill="1" applyBorder="1"/>
    <xf numFmtId="0" fontId="0" fillId="0" borderId="27" xfId="0" applyBorder="1"/>
    <xf numFmtId="0" fontId="0" fillId="0" borderId="11" xfId="0" applyBorder="1"/>
  </cellXfs>
  <cellStyles count="5">
    <cellStyle name="Comma" xfId="1" builtinId="3"/>
    <cellStyle name="Normal" xfId="0" builtinId="0"/>
    <cellStyle name="Normal 2" xfId="3"/>
    <cellStyle name="Percent" xfId="2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12</xdr:row>
      <xdr:rowOff>161925</xdr:rowOff>
    </xdr:from>
    <xdr:to>
      <xdr:col>14</xdr:col>
      <xdr:colOff>276225</xdr:colOff>
      <xdr:row>26</xdr:row>
      <xdr:rowOff>180975</xdr:rowOff>
    </xdr:to>
    <xdr:cxnSp macro="">
      <xdr:nvCxnSpPr>
        <xdr:cNvPr id="3" name="מחבר חץ ישר 2"/>
        <xdr:cNvCxnSpPr/>
      </xdr:nvCxnSpPr>
      <xdr:spPr>
        <a:xfrm>
          <a:off x="10915507125" y="2343150"/>
          <a:ext cx="2428875" cy="25622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933450</xdr:colOff>
      <xdr:row>22</xdr:row>
      <xdr:rowOff>114300</xdr:rowOff>
    </xdr:from>
    <xdr:to>
      <xdr:col>6</xdr:col>
      <xdr:colOff>142875</xdr:colOff>
      <xdr:row>23</xdr:row>
      <xdr:rowOff>142875</xdr:rowOff>
    </xdr:to>
    <xdr:cxnSp macro="">
      <xdr:nvCxnSpPr>
        <xdr:cNvPr id="5" name="מחבר חץ ישר 4"/>
        <xdr:cNvCxnSpPr/>
      </xdr:nvCxnSpPr>
      <xdr:spPr>
        <a:xfrm flipV="1">
          <a:off x="10921907925" y="4114800"/>
          <a:ext cx="1228725" cy="209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1009650</xdr:colOff>
      <xdr:row>7</xdr:row>
      <xdr:rowOff>114300</xdr:rowOff>
    </xdr:from>
    <xdr:to>
      <xdr:col>6</xdr:col>
      <xdr:colOff>857250</xdr:colOff>
      <xdr:row>13</xdr:row>
      <xdr:rowOff>66675</xdr:rowOff>
    </xdr:to>
    <xdr:cxnSp macro="">
      <xdr:nvCxnSpPr>
        <xdr:cNvPr id="7" name="מחבר חץ ישר 6"/>
        <xdr:cNvCxnSpPr/>
      </xdr:nvCxnSpPr>
      <xdr:spPr>
        <a:xfrm flipH="1" flipV="1">
          <a:off x="10921193550" y="1390650"/>
          <a:ext cx="1866900" cy="10382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en/AppData/Local/Microsoft/Windows/INetCache/Content.Outlook/MMKKK833/&#1505;&#1497;&#1499;&#1493;&#1501;%20&#1508;&#1490;&#1497;&#1513;&#1492;%20-%20&#1502;&#1506;&#1493;&#1491;&#1499;&#15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סיכום פגישה 15.5"/>
      <sheetName val="חוז והלוואה"/>
      <sheetName val="עזר"/>
      <sheetName val="הסדר מוצע לאחר הערות ערן"/>
      <sheetName val="ריבית רעיונית - חו&quot;ז"/>
      <sheetName val="להעברה לרזניק"/>
    </sheetNames>
    <sheetDataSet>
      <sheetData sheetId="0"/>
      <sheetData sheetId="1">
        <row r="7">
          <cell r="E7">
            <v>1090569</v>
          </cell>
          <cell r="I7">
            <v>2754368</v>
          </cell>
        </row>
        <row r="8">
          <cell r="E8">
            <v>2275034</v>
          </cell>
          <cell r="I8">
            <v>2590534</v>
          </cell>
        </row>
      </sheetData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rightToLeft="1" topLeftCell="A52" workbookViewId="0">
      <selection activeCell="E57" sqref="E57"/>
    </sheetView>
  </sheetViews>
  <sheetFormatPr defaultRowHeight="12.75" x14ac:dyDescent="0.2"/>
  <cols>
    <col min="1" max="1" width="2.875" style="69" customWidth="1"/>
    <col min="2" max="2" width="8.625" style="22" bestFit="1" customWidth="1"/>
    <col min="3" max="3" width="12.125" style="22" bestFit="1" customWidth="1"/>
    <col min="4" max="4" width="6.375" style="22" bestFit="1" customWidth="1"/>
    <col min="5" max="5" width="9.625" style="22" bestFit="1" customWidth="1"/>
    <col min="6" max="6" width="10.375" style="22" bestFit="1" customWidth="1"/>
    <col min="7" max="7" width="8.875" style="22" bestFit="1" customWidth="1"/>
    <col min="8" max="8" width="10.125" style="22" bestFit="1" customWidth="1"/>
    <col min="9" max="9" width="10.75" style="22" bestFit="1" customWidth="1"/>
    <col min="10" max="10" width="11.625" style="22" bestFit="1" customWidth="1"/>
    <col min="11" max="11" width="8.125" style="22" bestFit="1" customWidth="1"/>
    <col min="12" max="12" width="8.875" style="22" bestFit="1" customWidth="1"/>
    <col min="13" max="256" width="9" style="22"/>
    <col min="257" max="257" width="2.875" style="22" customWidth="1"/>
    <col min="258" max="258" width="8.625" style="22" bestFit="1" customWidth="1"/>
    <col min="259" max="259" width="12.125" style="22" bestFit="1" customWidth="1"/>
    <col min="260" max="260" width="6.375" style="22" bestFit="1" customWidth="1"/>
    <col min="261" max="261" width="9.625" style="22" bestFit="1" customWidth="1"/>
    <col min="262" max="262" width="10.375" style="22" bestFit="1" customWidth="1"/>
    <col min="263" max="263" width="8.875" style="22" bestFit="1" customWidth="1"/>
    <col min="264" max="264" width="10.125" style="22" bestFit="1" customWidth="1"/>
    <col min="265" max="265" width="10.75" style="22" bestFit="1" customWidth="1"/>
    <col min="266" max="266" width="11.625" style="22" bestFit="1" customWidth="1"/>
    <col min="267" max="267" width="8.125" style="22" bestFit="1" customWidth="1"/>
    <col min="268" max="268" width="8.875" style="22" bestFit="1" customWidth="1"/>
    <col min="269" max="512" width="9" style="22"/>
    <col min="513" max="513" width="2.875" style="22" customWidth="1"/>
    <col min="514" max="514" width="8.625" style="22" bestFit="1" customWidth="1"/>
    <col min="515" max="515" width="12.125" style="22" bestFit="1" customWidth="1"/>
    <col min="516" max="516" width="6.375" style="22" bestFit="1" customWidth="1"/>
    <col min="517" max="517" width="9.625" style="22" bestFit="1" customWidth="1"/>
    <col min="518" max="518" width="10.375" style="22" bestFit="1" customWidth="1"/>
    <col min="519" max="519" width="8.875" style="22" bestFit="1" customWidth="1"/>
    <col min="520" max="520" width="10.125" style="22" bestFit="1" customWidth="1"/>
    <col min="521" max="521" width="10.75" style="22" bestFit="1" customWidth="1"/>
    <col min="522" max="522" width="11.625" style="22" bestFit="1" customWidth="1"/>
    <col min="523" max="523" width="8.125" style="22" bestFit="1" customWidth="1"/>
    <col min="524" max="524" width="8.875" style="22" bestFit="1" customWidth="1"/>
    <col min="525" max="768" width="9" style="22"/>
    <col min="769" max="769" width="2.875" style="22" customWidth="1"/>
    <col min="770" max="770" width="8.625" style="22" bestFit="1" customWidth="1"/>
    <col min="771" max="771" width="12.125" style="22" bestFit="1" customWidth="1"/>
    <col min="772" max="772" width="6.375" style="22" bestFit="1" customWidth="1"/>
    <col min="773" max="773" width="9.625" style="22" bestFit="1" customWidth="1"/>
    <col min="774" max="774" width="10.375" style="22" bestFit="1" customWidth="1"/>
    <col min="775" max="775" width="8.875" style="22" bestFit="1" customWidth="1"/>
    <col min="776" max="776" width="10.125" style="22" bestFit="1" customWidth="1"/>
    <col min="777" max="777" width="10.75" style="22" bestFit="1" customWidth="1"/>
    <col min="778" max="778" width="11.625" style="22" bestFit="1" customWidth="1"/>
    <col min="779" max="779" width="8.125" style="22" bestFit="1" customWidth="1"/>
    <col min="780" max="780" width="8.875" style="22" bestFit="1" customWidth="1"/>
    <col min="781" max="1024" width="9" style="22"/>
    <col min="1025" max="1025" width="2.875" style="22" customWidth="1"/>
    <col min="1026" max="1026" width="8.625" style="22" bestFit="1" customWidth="1"/>
    <col min="1027" max="1027" width="12.125" style="22" bestFit="1" customWidth="1"/>
    <col min="1028" max="1028" width="6.375" style="22" bestFit="1" customWidth="1"/>
    <col min="1029" max="1029" width="9.625" style="22" bestFit="1" customWidth="1"/>
    <col min="1030" max="1030" width="10.375" style="22" bestFit="1" customWidth="1"/>
    <col min="1031" max="1031" width="8.875" style="22" bestFit="1" customWidth="1"/>
    <col min="1032" max="1032" width="10.125" style="22" bestFit="1" customWidth="1"/>
    <col min="1033" max="1033" width="10.75" style="22" bestFit="1" customWidth="1"/>
    <col min="1034" max="1034" width="11.625" style="22" bestFit="1" customWidth="1"/>
    <col min="1035" max="1035" width="8.125" style="22" bestFit="1" customWidth="1"/>
    <col min="1036" max="1036" width="8.875" style="22" bestFit="1" customWidth="1"/>
    <col min="1037" max="1280" width="9" style="22"/>
    <col min="1281" max="1281" width="2.875" style="22" customWidth="1"/>
    <col min="1282" max="1282" width="8.625" style="22" bestFit="1" customWidth="1"/>
    <col min="1283" max="1283" width="12.125" style="22" bestFit="1" customWidth="1"/>
    <col min="1284" max="1284" width="6.375" style="22" bestFit="1" customWidth="1"/>
    <col min="1285" max="1285" width="9.625" style="22" bestFit="1" customWidth="1"/>
    <col min="1286" max="1286" width="10.375" style="22" bestFit="1" customWidth="1"/>
    <col min="1287" max="1287" width="8.875" style="22" bestFit="1" customWidth="1"/>
    <col min="1288" max="1288" width="10.125" style="22" bestFit="1" customWidth="1"/>
    <col min="1289" max="1289" width="10.75" style="22" bestFit="1" customWidth="1"/>
    <col min="1290" max="1290" width="11.625" style="22" bestFit="1" customWidth="1"/>
    <col min="1291" max="1291" width="8.125" style="22" bestFit="1" customWidth="1"/>
    <col min="1292" max="1292" width="8.875" style="22" bestFit="1" customWidth="1"/>
    <col min="1293" max="1536" width="9" style="22"/>
    <col min="1537" max="1537" width="2.875" style="22" customWidth="1"/>
    <col min="1538" max="1538" width="8.625" style="22" bestFit="1" customWidth="1"/>
    <col min="1539" max="1539" width="12.125" style="22" bestFit="1" customWidth="1"/>
    <col min="1540" max="1540" width="6.375" style="22" bestFit="1" customWidth="1"/>
    <col min="1541" max="1541" width="9.625" style="22" bestFit="1" customWidth="1"/>
    <col min="1542" max="1542" width="10.375" style="22" bestFit="1" customWidth="1"/>
    <col min="1543" max="1543" width="8.875" style="22" bestFit="1" customWidth="1"/>
    <col min="1544" max="1544" width="10.125" style="22" bestFit="1" customWidth="1"/>
    <col min="1545" max="1545" width="10.75" style="22" bestFit="1" customWidth="1"/>
    <col min="1546" max="1546" width="11.625" style="22" bestFit="1" customWidth="1"/>
    <col min="1547" max="1547" width="8.125" style="22" bestFit="1" customWidth="1"/>
    <col min="1548" max="1548" width="8.875" style="22" bestFit="1" customWidth="1"/>
    <col min="1549" max="1792" width="9" style="22"/>
    <col min="1793" max="1793" width="2.875" style="22" customWidth="1"/>
    <col min="1794" max="1794" width="8.625" style="22" bestFit="1" customWidth="1"/>
    <col min="1795" max="1795" width="12.125" style="22" bestFit="1" customWidth="1"/>
    <col min="1796" max="1796" width="6.375" style="22" bestFit="1" customWidth="1"/>
    <col min="1797" max="1797" width="9.625" style="22" bestFit="1" customWidth="1"/>
    <col min="1798" max="1798" width="10.375" style="22" bestFit="1" customWidth="1"/>
    <col min="1799" max="1799" width="8.875" style="22" bestFit="1" customWidth="1"/>
    <col min="1800" max="1800" width="10.125" style="22" bestFit="1" customWidth="1"/>
    <col min="1801" max="1801" width="10.75" style="22" bestFit="1" customWidth="1"/>
    <col min="1802" max="1802" width="11.625" style="22" bestFit="1" customWidth="1"/>
    <col min="1803" max="1803" width="8.125" style="22" bestFit="1" customWidth="1"/>
    <col min="1804" max="1804" width="8.875" style="22" bestFit="1" customWidth="1"/>
    <col min="1805" max="2048" width="9" style="22"/>
    <col min="2049" max="2049" width="2.875" style="22" customWidth="1"/>
    <col min="2050" max="2050" width="8.625" style="22" bestFit="1" customWidth="1"/>
    <col min="2051" max="2051" width="12.125" style="22" bestFit="1" customWidth="1"/>
    <col min="2052" max="2052" width="6.375" style="22" bestFit="1" customWidth="1"/>
    <col min="2053" max="2053" width="9.625" style="22" bestFit="1" customWidth="1"/>
    <col min="2054" max="2054" width="10.375" style="22" bestFit="1" customWidth="1"/>
    <col min="2055" max="2055" width="8.875" style="22" bestFit="1" customWidth="1"/>
    <col min="2056" max="2056" width="10.125" style="22" bestFit="1" customWidth="1"/>
    <col min="2057" max="2057" width="10.75" style="22" bestFit="1" customWidth="1"/>
    <col min="2058" max="2058" width="11.625" style="22" bestFit="1" customWidth="1"/>
    <col min="2059" max="2059" width="8.125" style="22" bestFit="1" customWidth="1"/>
    <col min="2060" max="2060" width="8.875" style="22" bestFit="1" customWidth="1"/>
    <col min="2061" max="2304" width="9" style="22"/>
    <col min="2305" max="2305" width="2.875" style="22" customWidth="1"/>
    <col min="2306" max="2306" width="8.625" style="22" bestFit="1" customWidth="1"/>
    <col min="2307" max="2307" width="12.125" style="22" bestFit="1" customWidth="1"/>
    <col min="2308" max="2308" width="6.375" style="22" bestFit="1" customWidth="1"/>
    <col min="2309" max="2309" width="9.625" style="22" bestFit="1" customWidth="1"/>
    <col min="2310" max="2310" width="10.375" style="22" bestFit="1" customWidth="1"/>
    <col min="2311" max="2311" width="8.875" style="22" bestFit="1" customWidth="1"/>
    <col min="2312" max="2312" width="10.125" style="22" bestFit="1" customWidth="1"/>
    <col min="2313" max="2313" width="10.75" style="22" bestFit="1" customWidth="1"/>
    <col min="2314" max="2314" width="11.625" style="22" bestFit="1" customWidth="1"/>
    <col min="2315" max="2315" width="8.125" style="22" bestFit="1" customWidth="1"/>
    <col min="2316" max="2316" width="8.875" style="22" bestFit="1" customWidth="1"/>
    <col min="2317" max="2560" width="9" style="22"/>
    <col min="2561" max="2561" width="2.875" style="22" customWidth="1"/>
    <col min="2562" max="2562" width="8.625" style="22" bestFit="1" customWidth="1"/>
    <col min="2563" max="2563" width="12.125" style="22" bestFit="1" customWidth="1"/>
    <col min="2564" max="2564" width="6.375" style="22" bestFit="1" customWidth="1"/>
    <col min="2565" max="2565" width="9.625" style="22" bestFit="1" customWidth="1"/>
    <col min="2566" max="2566" width="10.375" style="22" bestFit="1" customWidth="1"/>
    <col min="2567" max="2567" width="8.875" style="22" bestFit="1" customWidth="1"/>
    <col min="2568" max="2568" width="10.125" style="22" bestFit="1" customWidth="1"/>
    <col min="2569" max="2569" width="10.75" style="22" bestFit="1" customWidth="1"/>
    <col min="2570" max="2570" width="11.625" style="22" bestFit="1" customWidth="1"/>
    <col min="2571" max="2571" width="8.125" style="22" bestFit="1" customWidth="1"/>
    <col min="2572" max="2572" width="8.875" style="22" bestFit="1" customWidth="1"/>
    <col min="2573" max="2816" width="9" style="22"/>
    <col min="2817" max="2817" width="2.875" style="22" customWidth="1"/>
    <col min="2818" max="2818" width="8.625" style="22" bestFit="1" customWidth="1"/>
    <col min="2819" max="2819" width="12.125" style="22" bestFit="1" customWidth="1"/>
    <col min="2820" max="2820" width="6.375" style="22" bestFit="1" customWidth="1"/>
    <col min="2821" max="2821" width="9.625" style="22" bestFit="1" customWidth="1"/>
    <col min="2822" max="2822" width="10.375" style="22" bestFit="1" customWidth="1"/>
    <col min="2823" max="2823" width="8.875" style="22" bestFit="1" customWidth="1"/>
    <col min="2824" max="2824" width="10.125" style="22" bestFit="1" customWidth="1"/>
    <col min="2825" max="2825" width="10.75" style="22" bestFit="1" customWidth="1"/>
    <col min="2826" max="2826" width="11.625" style="22" bestFit="1" customWidth="1"/>
    <col min="2827" max="2827" width="8.125" style="22" bestFit="1" customWidth="1"/>
    <col min="2828" max="2828" width="8.875" style="22" bestFit="1" customWidth="1"/>
    <col min="2829" max="3072" width="9" style="22"/>
    <col min="3073" max="3073" width="2.875" style="22" customWidth="1"/>
    <col min="3074" max="3074" width="8.625" style="22" bestFit="1" customWidth="1"/>
    <col min="3075" max="3075" width="12.125" style="22" bestFit="1" customWidth="1"/>
    <col min="3076" max="3076" width="6.375" style="22" bestFit="1" customWidth="1"/>
    <col min="3077" max="3077" width="9.625" style="22" bestFit="1" customWidth="1"/>
    <col min="3078" max="3078" width="10.375" style="22" bestFit="1" customWidth="1"/>
    <col min="3079" max="3079" width="8.875" style="22" bestFit="1" customWidth="1"/>
    <col min="3080" max="3080" width="10.125" style="22" bestFit="1" customWidth="1"/>
    <col min="3081" max="3081" width="10.75" style="22" bestFit="1" customWidth="1"/>
    <col min="3082" max="3082" width="11.625" style="22" bestFit="1" customWidth="1"/>
    <col min="3083" max="3083" width="8.125" style="22" bestFit="1" customWidth="1"/>
    <col min="3084" max="3084" width="8.875" style="22" bestFit="1" customWidth="1"/>
    <col min="3085" max="3328" width="9" style="22"/>
    <col min="3329" max="3329" width="2.875" style="22" customWidth="1"/>
    <col min="3330" max="3330" width="8.625" style="22" bestFit="1" customWidth="1"/>
    <col min="3331" max="3331" width="12.125" style="22" bestFit="1" customWidth="1"/>
    <col min="3332" max="3332" width="6.375" style="22" bestFit="1" customWidth="1"/>
    <col min="3333" max="3333" width="9.625" style="22" bestFit="1" customWidth="1"/>
    <col min="3334" max="3334" width="10.375" style="22" bestFit="1" customWidth="1"/>
    <col min="3335" max="3335" width="8.875" style="22" bestFit="1" customWidth="1"/>
    <col min="3336" max="3336" width="10.125" style="22" bestFit="1" customWidth="1"/>
    <col min="3337" max="3337" width="10.75" style="22" bestFit="1" customWidth="1"/>
    <col min="3338" max="3338" width="11.625" style="22" bestFit="1" customWidth="1"/>
    <col min="3339" max="3339" width="8.125" style="22" bestFit="1" customWidth="1"/>
    <col min="3340" max="3340" width="8.875" style="22" bestFit="1" customWidth="1"/>
    <col min="3341" max="3584" width="9" style="22"/>
    <col min="3585" max="3585" width="2.875" style="22" customWidth="1"/>
    <col min="3586" max="3586" width="8.625" style="22" bestFit="1" customWidth="1"/>
    <col min="3587" max="3587" width="12.125" style="22" bestFit="1" customWidth="1"/>
    <col min="3588" max="3588" width="6.375" style="22" bestFit="1" customWidth="1"/>
    <col min="3589" max="3589" width="9.625" style="22" bestFit="1" customWidth="1"/>
    <col min="3590" max="3590" width="10.375" style="22" bestFit="1" customWidth="1"/>
    <col min="3591" max="3591" width="8.875" style="22" bestFit="1" customWidth="1"/>
    <col min="3592" max="3592" width="10.125" style="22" bestFit="1" customWidth="1"/>
    <col min="3593" max="3593" width="10.75" style="22" bestFit="1" customWidth="1"/>
    <col min="3594" max="3594" width="11.625" style="22" bestFit="1" customWidth="1"/>
    <col min="3595" max="3595" width="8.125" style="22" bestFit="1" customWidth="1"/>
    <col min="3596" max="3596" width="8.875" style="22" bestFit="1" customWidth="1"/>
    <col min="3597" max="3840" width="9" style="22"/>
    <col min="3841" max="3841" width="2.875" style="22" customWidth="1"/>
    <col min="3842" max="3842" width="8.625" style="22" bestFit="1" customWidth="1"/>
    <col min="3843" max="3843" width="12.125" style="22" bestFit="1" customWidth="1"/>
    <col min="3844" max="3844" width="6.375" style="22" bestFit="1" customWidth="1"/>
    <col min="3845" max="3845" width="9.625" style="22" bestFit="1" customWidth="1"/>
    <col min="3846" max="3846" width="10.375" style="22" bestFit="1" customWidth="1"/>
    <col min="3847" max="3847" width="8.875" style="22" bestFit="1" customWidth="1"/>
    <col min="3848" max="3848" width="10.125" style="22" bestFit="1" customWidth="1"/>
    <col min="3849" max="3849" width="10.75" style="22" bestFit="1" customWidth="1"/>
    <col min="3850" max="3850" width="11.625" style="22" bestFit="1" customWidth="1"/>
    <col min="3851" max="3851" width="8.125" style="22" bestFit="1" customWidth="1"/>
    <col min="3852" max="3852" width="8.875" style="22" bestFit="1" customWidth="1"/>
    <col min="3853" max="4096" width="9" style="22"/>
    <col min="4097" max="4097" width="2.875" style="22" customWidth="1"/>
    <col min="4098" max="4098" width="8.625" style="22" bestFit="1" customWidth="1"/>
    <col min="4099" max="4099" width="12.125" style="22" bestFit="1" customWidth="1"/>
    <col min="4100" max="4100" width="6.375" style="22" bestFit="1" customWidth="1"/>
    <col min="4101" max="4101" width="9.625" style="22" bestFit="1" customWidth="1"/>
    <col min="4102" max="4102" width="10.375" style="22" bestFit="1" customWidth="1"/>
    <col min="4103" max="4103" width="8.875" style="22" bestFit="1" customWidth="1"/>
    <col min="4104" max="4104" width="10.125" style="22" bestFit="1" customWidth="1"/>
    <col min="4105" max="4105" width="10.75" style="22" bestFit="1" customWidth="1"/>
    <col min="4106" max="4106" width="11.625" style="22" bestFit="1" customWidth="1"/>
    <col min="4107" max="4107" width="8.125" style="22" bestFit="1" customWidth="1"/>
    <col min="4108" max="4108" width="8.875" style="22" bestFit="1" customWidth="1"/>
    <col min="4109" max="4352" width="9" style="22"/>
    <col min="4353" max="4353" width="2.875" style="22" customWidth="1"/>
    <col min="4354" max="4354" width="8.625" style="22" bestFit="1" customWidth="1"/>
    <col min="4355" max="4355" width="12.125" style="22" bestFit="1" customWidth="1"/>
    <col min="4356" max="4356" width="6.375" style="22" bestFit="1" customWidth="1"/>
    <col min="4357" max="4357" width="9.625" style="22" bestFit="1" customWidth="1"/>
    <col min="4358" max="4358" width="10.375" style="22" bestFit="1" customWidth="1"/>
    <col min="4359" max="4359" width="8.875" style="22" bestFit="1" customWidth="1"/>
    <col min="4360" max="4360" width="10.125" style="22" bestFit="1" customWidth="1"/>
    <col min="4361" max="4361" width="10.75" style="22" bestFit="1" customWidth="1"/>
    <col min="4362" max="4362" width="11.625" style="22" bestFit="1" customWidth="1"/>
    <col min="4363" max="4363" width="8.125" style="22" bestFit="1" customWidth="1"/>
    <col min="4364" max="4364" width="8.875" style="22" bestFit="1" customWidth="1"/>
    <col min="4365" max="4608" width="9" style="22"/>
    <col min="4609" max="4609" width="2.875" style="22" customWidth="1"/>
    <col min="4610" max="4610" width="8.625" style="22" bestFit="1" customWidth="1"/>
    <col min="4611" max="4611" width="12.125" style="22" bestFit="1" customWidth="1"/>
    <col min="4612" max="4612" width="6.375" style="22" bestFit="1" customWidth="1"/>
    <col min="4613" max="4613" width="9.625" style="22" bestFit="1" customWidth="1"/>
    <col min="4614" max="4614" width="10.375" style="22" bestFit="1" customWidth="1"/>
    <col min="4615" max="4615" width="8.875" style="22" bestFit="1" customWidth="1"/>
    <col min="4616" max="4616" width="10.125" style="22" bestFit="1" customWidth="1"/>
    <col min="4617" max="4617" width="10.75" style="22" bestFit="1" customWidth="1"/>
    <col min="4618" max="4618" width="11.625" style="22" bestFit="1" customWidth="1"/>
    <col min="4619" max="4619" width="8.125" style="22" bestFit="1" customWidth="1"/>
    <col min="4620" max="4620" width="8.875" style="22" bestFit="1" customWidth="1"/>
    <col min="4621" max="4864" width="9" style="22"/>
    <col min="4865" max="4865" width="2.875" style="22" customWidth="1"/>
    <col min="4866" max="4866" width="8.625" style="22" bestFit="1" customWidth="1"/>
    <col min="4867" max="4867" width="12.125" style="22" bestFit="1" customWidth="1"/>
    <col min="4868" max="4868" width="6.375" style="22" bestFit="1" customWidth="1"/>
    <col min="4869" max="4869" width="9.625" style="22" bestFit="1" customWidth="1"/>
    <col min="4870" max="4870" width="10.375" style="22" bestFit="1" customWidth="1"/>
    <col min="4871" max="4871" width="8.875" style="22" bestFit="1" customWidth="1"/>
    <col min="4872" max="4872" width="10.125" style="22" bestFit="1" customWidth="1"/>
    <col min="4873" max="4873" width="10.75" style="22" bestFit="1" customWidth="1"/>
    <col min="4874" max="4874" width="11.625" style="22" bestFit="1" customWidth="1"/>
    <col min="4875" max="4875" width="8.125" style="22" bestFit="1" customWidth="1"/>
    <col min="4876" max="4876" width="8.875" style="22" bestFit="1" customWidth="1"/>
    <col min="4877" max="5120" width="9" style="22"/>
    <col min="5121" max="5121" width="2.875" style="22" customWidth="1"/>
    <col min="5122" max="5122" width="8.625" style="22" bestFit="1" customWidth="1"/>
    <col min="5123" max="5123" width="12.125" style="22" bestFit="1" customWidth="1"/>
    <col min="5124" max="5124" width="6.375" style="22" bestFit="1" customWidth="1"/>
    <col min="5125" max="5125" width="9.625" style="22" bestFit="1" customWidth="1"/>
    <col min="5126" max="5126" width="10.375" style="22" bestFit="1" customWidth="1"/>
    <col min="5127" max="5127" width="8.875" style="22" bestFit="1" customWidth="1"/>
    <col min="5128" max="5128" width="10.125" style="22" bestFit="1" customWidth="1"/>
    <col min="5129" max="5129" width="10.75" style="22" bestFit="1" customWidth="1"/>
    <col min="5130" max="5130" width="11.625" style="22" bestFit="1" customWidth="1"/>
    <col min="5131" max="5131" width="8.125" style="22" bestFit="1" customWidth="1"/>
    <col min="5132" max="5132" width="8.875" style="22" bestFit="1" customWidth="1"/>
    <col min="5133" max="5376" width="9" style="22"/>
    <col min="5377" max="5377" width="2.875" style="22" customWidth="1"/>
    <col min="5378" max="5378" width="8.625" style="22" bestFit="1" customWidth="1"/>
    <col min="5379" max="5379" width="12.125" style="22" bestFit="1" customWidth="1"/>
    <col min="5380" max="5380" width="6.375" style="22" bestFit="1" customWidth="1"/>
    <col min="5381" max="5381" width="9.625" style="22" bestFit="1" customWidth="1"/>
    <col min="5382" max="5382" width="10.375" style="22" bestFit="1" customWidth="1"/>
    <col min="5383" max="5383" width="8.875" style="22" bestFit="1" customWidth="1"/>
    <col min="5384" max="5384" width="10.125" style="22" bestFit="1" customWidth="1"/>
    <col min="5385" max="5385" width="10.75" style="22" bestFit="1" customWidth="1"/>
    <col min="5386" max="5386" width="11.625" style="22" bestFit="1" customWidth="1"/>
    <col min="5387" max="5387" width="8.125" style="22" bestFit="1" customWidth="1"/>
    <col min="5388" max="5388" width="8.875" style="22" bestFit="1" customWidth="1"/>
    <col min="5389" max="5632" width="9" style="22"/>
    <col min="5633" max="5633" width="2.875" style="22" customWidth="1"/>
    <col min="5634" max="5634" width="8.625" style="22" bestFit="1" customWidth="1"/>
    <col min="5635" max="5635" width="12.125" style="22" bestFit="1" customWidth="1"/>
    <col min="5636" max="5636" width="6.375" style="22" bestFit="1" customWidth="1"/>
    <col min="5637" max="5637" width="9.625" style="22" bestFit="1" customWidth="1"/>
    <col min="5638" max="5638" width="10.375" style="22" bestFit="1" customWidth="1"/>
    <col min="5639" max="5639" width="8.875" style="22" bestFit="1" customWidth="1"/>
    <col min="5640" max="5640" width="10.125" style="22" bestFit="1" customWidth="1"/>
    <col min="5641" max="5641" width="10.75" style="22" bestFit="1" customWidth="1"/>
    <col min="5642" max="5642" width="11.625" style="22" bestFit="1" customWidth="1"/>
    <col min="5643" max="5643" width="8.125" style="22" bestFit="1" customWidth="1"/>
    <col min="5644" max="5644" width="8.875" style="22" bestFit="1" customWidth="1"/>
    <col min="5645" max="5888" width="9" style="22"/>
    <col min="5889" max="5889" width="2.875" style="22" customWidth="1"/>
    <col min="5890" max="5890" width="8.625" style="22" bestFit="1" customWidth="1"/>
    <col min="5891" max="5891" width="12.125" style="22" bestFit="1" customWidth="1"/>
    <col min="5892" max="5892" width="6.375" style="22" bestFit="1" customWidth="1"/>
    <col min="5893" max="5893" width="9.625" style="22" bestFit="1" customWidth="1"/>
    <col min="5894" max="5894" width="10.375" style="22" bestFit="1" customWidth="1"/>
    <col min="5895" max="5895" width="8.875" style="22" bestFit="1" customWidth="1"/>
    <col min="5896" max="5896" width="10.125" style="22" bestFit="1" customWidth="1"/>
    <col min="5897" max="5897" width="10.75" style="22" bestFit="1" customWidth="1"/>
    <col min="5898" max="5898" width="11.625" style="22" bestFit="1" customWidth="1"/>
    <col min="5899" max="5899" width="8.125" style="22" bestFit="1" customWidth="1"/>
    <col min="5900" max="5900" width="8.875" style="22" bestFit="1" customWidth="1"/>
    <col min="5901" max="6144" width="9" style="22"/>
    <col min="6145" max="6145" width="2.875" style="22" customWidth="1"/>
    <col min="6146" max="6146" width="8.625" style="22" bestFit="1" customWidth="1"/>
    <col min="6147" max="6147" width="12.125" style="22" bestFit="1" customWidth="1"/>
    <col min="6148" max="6148" width="6.375" style="22" bestFit="1" customWidth="1"/>
    <col min="6149" max="6149" width="9.625" style="22" bestFit="1" customWidth="1"/>
    <col min="6150" max="6150" width="10.375" style="22" bestFit="1" customWidth="1"/>
    <col min="6151" max="6151" width="8.875" style="22" bestFit="1" customWidth="1"/>
    <col min="6152" max="6152" width="10.125" style="22" bestFit="1" customWidth="1"/>
    <col min="6153" max="6153" width="10.75" style="22" bestFit="1" customWidth="1"/>
    <col min="6154" max="6154" width="11.625" style="22" bestFit="1" customWidth="1"/>
    <col min="6155" max="6155" width="8.125" style="22" bestFit="1" customWidth="1"/>
    <col min="6156" max="6156" width="8.875" style="22" bestFit="1" customWidth="1"/>
    <col min="6157" max="6400" width="9" style="22"/>
    <col min="6401" max="6401" width="2.875" style="22" customWidth="1"/>
    <col min="6402" max="6402" width="8.625" style="22" bestFit="1" customWidth="1"/>
    <col min="6403" max="6403" width="12.125" style="22" bestFit="1" customWidth="1"/>
    <col min="6404" max="6404" width="6.375" style="22" bestFit="1" customWidth="1"/>
    <col min="6405" max="6405" width="9.625" style="22" bestFit="1" customWidth="1"/>
    <col min="6406" max="6406" width="10.375" style="22" bestFit="1" customWidth="1"/>
    <col min="6407" max="6407" width="8.875" style="22" bestFit="1" customWidth="1"/>
    <col min="6408" max="6408" width="10.125" style="22" bestFit="1" customWidth="1"/>
    <col min="6409" max="6409" width="10.75" style="22" bestFit="1" customWidth="1"/>
    <col min="6410" max="6410" width="11.625" style="22" bestFit="1" customWidth="1"/>
    <col min="6411" max="6411" width="8.125" style="22" bestFit="1" customWidth="1"/>
    <col min="6412" max="6412" width="8.875" style="22" bestFit="1" customWidth="1"/>
    <col min="6413" max="6656" width="9" style="22"/>
    <col min="6657" max="6657" width="2.875" style="22" customWidth="1"/>
    <col min="6658" max="6658" width="8.625" style="22" bestFit="1" customWidth="1"/>
    <col min="6659" max="6659" width="12.125" style="22" bestFit="1" customWidth="1"/>
    <col min="6660" max="6660" width="6.375" style="22" bestFit="1" customWidth="1"/>
    <col min="6661" max="6661" width="9.625" style="22" bestFit="1" customWidth="1"/>
    <col min="6662" max="6662" width="10.375" style="22" bestFit="1" customWidth="1"/>
    <col min="6663" max="6663" width="8.875" style="22" bestFit="1" customWidth="1"/>
    <col min="6664" max="6664" width="10.125" style="22" bestFit="1" customWidth="1"/>
    <col min="6665" max="6665" width="10.75" style="22" bestFit="1" customWidth="1"/>
    <col min="6666" max="6666" width="11.625" style="22" bestFit="1" customWidth="1"/>
    <col min="6667" max="6667" width="8.125" style="22" bestFit="1" customWidth="1"/>
    <col min="6668" max="6668" width="8.875" style="22" bestFit="1" customWidth="1"/>
    <col min="6669" max="6912" width="9" style="22"/>
    <col min="6913" max="6913" width="2.875" style="22" customWidth="1"/>
    <col min="6914" max="6914" width="8.625" style="22" bestFit="1" customWidth="1"/>
    <col min="6915" max="6915" width="12.125" style="22" bestFit="1" customWidth="1"/>
    <col min="6916" max="6916" width="6.375" style="22" bestFit="1" customWidth="1"/>
    <col min="6917" max="6917" width="9.625" style="22" bestFit="1" customWidth="1"/>
    <col min="6918" max="6918" width="10.375" style="22" bestFit="1" customWidth="1"/>
    <col min="6919" max="6919" width="8.875" style="22" bestFit="1" customWidth="1"/>
    <col min="6920" max="6920" width="10.125" style="22" bestFit="1" customWidth="1"/>
    <col min="6921" max="6921" width="10.75" style="22" bestFit="1" customWidth="1"/>
    <col min="6922" max="6922" width="11.625" style="22" bestFit="1" customWidth="1"/>
    <col min="6923" max="6923" width="8.125" style="22" bestFit="1" customWidth="1"/>
    <col min="6924" max="6924" width="8.875" style="22" bestFit="1" customWidth="1"/>
    <col min="6925" max="7168" width="9" style="22"/>
    <col min="7169" max="7169" width="2.875" style="22" customWidth="1"/>
    <col min="7170" max="7170" width="8.625" style="22" bestFit="1" customWidth="1"/>
    <col min="7171" max="7171" width="12.125" style="22" bestFit="1" customWidth="1"/>
    <col min="7172" max="7172" width="6.375" style="22" bestFit="1" customWidth="1"/>
    <col min="7173" max="7173" width="9.625" style="22" bestFit="1" customWidth="1"/>
    <col min="7174" max="7174" width="10.375" style="22" bestFit="1" customWidth="1"/>
    <col min="7175" max="7175" width="8.875" style="22" bestFit="1" customWidth="1"/>
    <col min="7176" max="7176" width="10.125" style="22" bestFit="1" customWidth="1"/>
    <col min="7177" max="7177" width="10.75" style="22" bestFit="1" customWidth="1"/>
    <col min="7178" max="7178" width="11.625" style="22" bestFit="1" customWidth="1"/>
    <col min="7179" max="7179" width="8.125" style="22" bestFit="1" customWidth="1"/>
    <col min="7180" max="7180" width="8.875" style="22" bestFit="1" customWidth="1"/>
    <col min="7181" max="7424" width="9" style="22"/>
    <col min="7425" max="7425" width="2.875" style="22" customWidth="1"/>
    <col min="7426" max="7426" width="8.625" style="22" bestFit="1" customWidth="1"/>
    <col min="7427" max="7427" width="12.125" style="22" bestFit="1" customWidth="1"/>
    <col min="7428" max="7428" width="6.375" style="22" bestFit="1" customWidth="1"/>
    <col min="7429" max="7429" width="9.625" style="22" bestFit="1" customWidth="1"/>
    <col min="7430" max="7430" width="10.375" style="22" bestFit="1" customWidth="1"/>
    <col min="7431" max="7431" width="8.875" style="22" bestFit="1" customWidth="1"/>
    <col min="7432" max="7432" width="10.125" style="22" bestFit="1" customWidth="1"/>
    <col min="7433" max="7433" width="10.75" style="22" bestFit="1" customWidth="1"/>
    <col min="7434" max="7434" width="11.625" style="22" bestFit="1" customWidth="1"/>
    <col min="7435" max="7435" width="8.125" style="22" bestFit="1" customWidth="1"/>
    <col min="7436" max="7436" width="8.875" style="22" bestFit="1" customWidth="1"/>
    <col min="7437" max="7680" width="9" style="22"/>
    <col min="7681" max="7681" width="2.875" style="22" customWidth="1"/>
    <col min="7682" max="7682" width="8.625" style="22" bestFit="1" customWidth="1"/>
    <col min="7683" max="7683" width="12.125" style="22" bestFit="1" customWidth="1"/>
    <col min="7684" max="7684" width="6.375" style="22" bestFit="1" customWidth="1"/>
    <col min="7685" max="7685" width="9.625" style="22" bestFit="1" customWidth="1"/>
    <col min="7686" max="7686" width="10.375" style="22" bestFit="1" customWidth="1"/>
    <col min="7687" max="7687" width="8.875" style="22" bestFit="1" customWidth="1"/>
    <col min="7688" max="7688" width="10.125" style="22" bestFit="1" customWidth="1"/>
    <col min="7689" max="7689" width="10.75" style="22" bestFit="1" customWidth="1"/>
    <col min="7690" max="7690" width="11.625" style="22" bestFit="1" customWidth="1"/>
    <col min="7691" max="7691" width="8.125" style="22" bestFit="1" customWidth="1"/>
    <col min="7692" max="7692" width="8.875" style="22" bestFit="1" customWidth="1"/>
    <col min="7693" max="7936" width="9" style="22"/>
    <col min="7937" max="7937" width="2.875" style="22" customWidth="1"/>
    <col min="7938" max="7938" width="8.625" style="22" bestFit="1" customWidth="1"/>
    <col min="7939" max="7939" width="12.125" style="22" bestFit="1" customWidth="1"/>
    <col min="7940" max="7940" width="6.375" style="22" bestFit="1" customWidth="1"/>
    <col min="7941" max="7941" width="9.625" style="22" bestFit="1" customWidth="1"/>
    <col min="7942" max="7942" width="10.375" style="22" bestFit="1" customWidth="1"/>
    <col min="7943" max="7943" width="8.875" style="22" bestFit="1" customWidth="1"/>
    <col min="7944" max="7944" width="10.125" style="22" bestFit="1" customWidth="1"/>
    <col min="7945" max="7945" width="10.75" style="22" bestFit="1" customWidth="1"/>
    <col min="7946" max="7946" width="11.625" style="22" bestFit="1" customWidth="1"/>
    <col min="7947" max="7947" width="8.125" style="22" bestFit="1" customWidth="1"/>
    <col min="7948" max="7948" width="8.875" style="22" bestFit="1" customWidth="1"/>
    <col min="7949" max="8192" width="9" style="22"/>
    <col min="8193" max="8193" width="2.875" style="22" customWidth="1"/>
    <col min="8194" max="8194" width="8.625" style="22" bestFit="1" customWidth="1"/>
    <col min="8195" max="8195" width="12.125" style="22" bestFit="1" customWidth="1"/>
    <col min="8196" max="8196" width="6.375" style="22" bestFit="1" customWidth="1"/>
    <col min="8197" max="8197" width="9.625" style="22" bestFit="1" customWidth="1"/>
    <col min="8198" max="8198" width="10.375" style="22" bestFit="1" customWidth="1"/>
    <col min="8199" max="8199" width="8.875" style="22" bestFit="1" customWidth="1"/>
    <col min="8200" max="8200" width="10.125" style="22" bestFit="1" customWidth="1"/>
    <col min="8201" max="8201" width="10.75" style="22" bestFit="1" customWidth="1"/>
    <col min="8202" max="8202" width="11.625" style="22" bestFit="1" customWidth="1"/>
    <col min="8203" max="8203" width="8.125" style="22" bestFit="1" customWidth="1"/>
    <col min="8204" max="8204" width="8.875" style="22" bestFit="1" customWidth="1"/>
    <col min="8205" max="8448" width="9" style="22"/>
    <col min="8449" max="8449" width="2.875" style="22" customWidth="1"/>
    <col min="8450" max="8450" width="8.625" style="22" bestFit="1" customWidth="1"/>
    <col min="8451" max="8451" width="12.125" style="22" bestFit="1" customWidth="1"/>
    <col min="8452" max="8452" width="6.375" style="22" bestFit="1" customWidth="1"/>
    <col min="8453" max="8453" width="9.625" style="22" bestFit="1" customWidth="1"/>
    <col min="8454" max="8454" width="10.375" style="22" bestFit="1" customWidth="1"/>
    <col min="8455" max="8455" width="8.875" style="22" bestFit="1" customWidth="1"/>
    <col min="8456" max="8456" width="10.125" style="22" bestFit="1" customWidth="1"/>
    <col min="8457" max="8457" width="10.75" style="22" bestFit="1" customWidth="1"/>
    <col min="8458" max="8458" width="11.625" style="22" bestFit="1" customWidth="1"/>
    <col min="8459" max="8459" width="8.125" style="22" bestFit="1" customWidth="1"/>
    <col min="8460" max="8460" width="8.875" style="22" bestFit="1" customWidth="1"/>
    <col min="8461" max="8704" width="9" style="22"/>
    <col min="8705" max="8705" width="2.875" style="22" customWidth="1"/>
    <col min="8706" max="8706" width="8.625" style="22" bestFit="1" customWidth="1"/>
    <col min="8707" max="8707" width="12.125" style="22" bestFit="1" customWidth="1"/>
    <col min="8708" max="8708" width="6.375" style="22" bestFit="1" customWidth="1"/>
    <col min="8709" max="8709" width="9.625" style="22" bestFit="1" customWidth="1"/>
    <col min="8710" max="8710" width="10.375" style="22" bestFit="1" customWidth="1"/>
    <col min="8711" max="8711" width="8.875" style="22" bestFit="1" customWidth="1"/>
    <col min="8712" max="8712" width="10.125" style="22" bestFit="1" customWidth="1"/>
    <col min="8713" max="8713" width="10.75" style="22" bestFit="1" customWidth="1"/>
    <col min="8714" max="8714" width="11.625" style="22" bestFit="1" customWidth="1"/>
    <col min="8715" max="8715" width="8.125" style="22" bestFit="1" customWidth="1"/>
    <col min="8716" max="8716" width="8.875" style="22" bestFit="1" customWidth="1"/>
    <col min="8717" max="8960" width="9" style="22"/>
    <col min="8961" max="8961" width="2.875" style="22" customWidth="1"/>
    <col min="8962" max="8962" width="8.625" style="22" bestFit="1" customWidth="1"/>
    <col min="8963" max="8963" width="12.125" style="22" bestFit="1" customWidth="1"/>
    <col min="8964" max="8964" width="6.375" style="22" bestFit="1" customWidth="1"/>
    <col min="8965" max="8965" width="9.625" style="22" bestFit="1" customWidth="1"/>
    <col min="8966" max="8966" width="10.375" style="22" bestFit="1" customWidth="1"/>
    <col min="8967" max="8967" width="8.875" style="22" bestFit="1" customWidth="1"/>
    <col min="8968" max="8968" width="10.125" style="22" bestFit="1" customWidth="1"/>
    <col min="8969" max="8969" width="10.75" style="22" bestFit="1" customWidth="1"/>
    <col min="8970" max="8970" width="11.625" style="22" bestFit="1" customWidth="1"/>
    <col min="8971" max="8971" width="8.125" style="22" bestFit="1" customWidth="1"/>
    <col min="8972" max="8972" width="8.875" style="22" bestFit="1" customWidth="1"/>
    <col min="8973" max="9216" width="9" style="22"/>
    <col min="9217" max="9217" width="2.875" style="22" customWidth="1"/>
    <col min="9218" max="9218" width="8.625" style="22" bestFit="1" customWidth="1"/>
    <col min="9219" max="9219" width="12.125" style="22" bestFit="1" customWidth="1"/>
    <col min="9220" max="9220" width="6.375" style="22" bestFit="1" customWidth="1"/>
    <col min="9221" max="9221" width="9.625" style="22" bestFit="1" customWidth="1"/>
    <col min="9222" max="9222" width="10.375" style="22" bestFit="1" customWidth="1"/>
    <col min="9223" max="9223" width="8.875" style="22" bestFit="1" customWidth="1"/>
    <col min="9224" max="9224" width="10.125" style="22" bestFit="1" customWidth="1"/>
    <col min="9225" max="9225" width="10.75" style="22" bestFit="1" customWidth="1"/>
    <col min="9226" max="9226" width="11.625" style="22" bestFit="1" customWidth="1"/>
    <col min="9227" max="9227" width="8.125" style="22" bestFit="1" customWidth="1"/>
    <col min="9228" max="9228" width="8.875" style="22" bestFit="1" customWidth="1"/>
    <col min="9229" max="9472" width="9" style="22"/>
    <col min="9473" max="9473" width="2.875" style="22" customWidth="1"/>
    <col min="9474" max="9474" width="8.625" style="22" bestFit="1" customWidth="1"/>
    <col min="9475" max="9475" width="12.125" style="22" bestFit="1" customWidth="1"/>
    <col min="9476" max="9476" width="6.375" style="22" bestFit="1" customWidth="1"/>
    <col min="9477" max="9477" width="9.625" style="22" bestFit="1" customWidth="1"/>
    <col min="9478" max="9478" width="10.375" style="22" bestFit="1" customWidth="1"/>
    <col min="9479" max="9479" width="8.875" style="22" bestFit="1" customWidth="1"/>
    <col min="9480" max="9480" width="10.125" style="22" bestFit="1" customWidth="1"/>
    <col min="9481" max="9481" width="10.75" style="22" bestFit="1" customWidth="1"/>
    <col min="9482" max="9482" width="11.625" style="22" bestFit="1" customWidth="1"/>
    <col min="9483" max="9483" width="8.125" style="22" bestFit="1" customWidth="1"/>
    <col min="9484" max="9484" width="8.875" style="22" bestFit="1" customWidth="1"/>
    <col min="9485" max="9728" width="9" style="22"/>
    <col min="9729" max="9729" width="2.875" style="22" customWidth="1"/>
    <col min="9730" max="9730" width="8.625" style="22" bestFit="1" customWidth="1"/>
    <col min="9731" max="9731" width="12.125" style="22" bestFit="1" customWidth="1"/>
    <col min="9732" max="9732" width="6.375" style="22" bestFit="1" customWidth="1"/>
    <col min="9733" max="9733" width="9.625" style="22" bestFit="1" customWidth="1"/>
    <col min="9734" max="9734" width="10.375" style="22" bestFit="1" customWidth="1"/>
    <col min="9735" max="9735" width="8.875" style="22" bestFit="1" customWidth="1"/>
    <col min="9736" max="9736" width="10.125" style="22" bestFit="1" customWidth="1"/>
    <col min="9737" max="9737" width="10.75" style="22" bestFit="1" customWidth="1"/>
    <col min="9738" max="9738" width="11.625" style="22" bestFit="1" customWidth="1"/>
    <col min="9739" max="9739" width="8.125" style="22" bestFit="1" customWidth="1"/>
    <col min="9740" max="9740" width="8.875" style="22" bestFit="1" customWidth="1"/>
    <col min="9741" max="9984" width="9" style="22"/>
    <col min="9985" max="9985" width="2.875" style="22" customWidth="1"/>
    <col min="9986" max="9986" width="8.625" style="22" bestFit="1" customWidth="1"/>
    <col min="9987" max="9987" width="12.125" style="22" bestFit="1" customWidth="1"/>
    <col min="9988" max="9988" width="6.375" style="22" bestFit="1" customWidth="1"/>
    <col min="9989" max="9989" width="9.625" style="22" bestFit="1" customWidth="1"/>
    <col min="9990" max="9990" width="10.375" style="22" bestFit="1" customWidth="1"/>
    <col min="9991" max="9991" width="8.875" style="22" bestFit="1" customWidth="1"/>
    <col min="9992" max="9992" width="10.125" style="22" bestFit="1" customWidth="1"/>
    <col min="9993" max="9993" width="10.75" style="22" bestFit="1" customWidth="1"/>
    <col min="9994" max="9994" width="11.625" style="22" bestFit="1" customWidth="1"/>
    <col min="9995" max="9995" width="8.125" style="22" bestFit="1" customWidth="1"/>
    <col min="9996" max="9996" width="8.875" style="22" bestFit="1" customWidth="1"/>
    <col min="9997" max="10240" width="9" style="22"/>
    <col min="10241" max="10241" width="2.875" style="22" customWidth="1"/>
    <col min="10242" max="10242" width="8.625" style="22" bestFit="1" customWidth="1"/>
    <col min="10243" max="10243" width="12.125" style="22" bestFit="1" customWidth="1"/>
    <col min="10244" max="10244" width="6.375" style="22" bestFit="1" customWidth="1"/>
    <col min="10245" max="10245" width="9.625" style="22" bestFit="1" customWidth="1"/>
    <col min="10246" max="10246" width="10.375" style="22" bestFit="1" customWidth="1"/>
    <col min="10247" max="10247" width="8.875" style="22" bestFit="1" customWidth="1"/>
    <col min="10248" max="10248" width="10.125" style="22" bestFit="1" customWidth="1"/>
    <col min="10249" max="10249" width="10.75" style="22" bestFit="1" customWidth="1"/>
    <col min="10250" max="10250" width="11.625" style="22" bestFit="1" customWidth="1"/>
    <col min="10251" max="10251" width="8.125" style="22" bestFit="1" customWidth="1"/>
    <col min="10252" max="10252" width="8.875" style="22" bestFit="1" customWidth="1"/>
    <col min="10253" max="10496" width="9" style="22"/>
    <col min="10497" max="10497" width="2.875" style="22" customWidth="1"/>
    <col min="10498" max="10498" width="8.625" style="22" bestFit="1" customWidth="1"/>
    <col min="10499" max="10499" width="12.125" style="22" bestFit="1" customWidth="1"/>
    <col min="10500" max="10500" width="6.375" style="22" bestFit="1" customWidth="1"/>
    <col min="10501" max="10501" width="9.625" style="22" bestFit="1" customWidth="1"/>
    <col min="10502" max="10502" width="10.375" style="22" bestFit="1" customWidth="1"/>
    <col min="10503" max="10503" width="8.875" style="22" bestFit="1" customWidth="1"/>
    <col min="10504" max="10504" width="10.125" style="22" bestFit="1" customWidth="1"/>
    <col min="10505" max="10505" width="10.75" style="22" bestFit="1" customWidth="1"/>
    <col min="10506" max="10506" width="11.625" style="22" bestFit="1" customWidth="1"/>
    <col min="10507" max="10507" width="8.125" style="22" bestFit="1" customWidth="1"/>
    <col min="10508" max="10508" width="8.875" style="22" bestFit="1" customWidth="1"/>
    <col min="10509" max="10752" width="9" style="22"/>
    <col min="10753" max="10753" width="2.875" style="22" customWidth="1"/>
    <col min="10754" max="10754" width="8.625" style="22" bestFit="1" customWidth="1"/>
    <col min="10755" max="10755" width="12.125" style="22" bestFit="1" customWidth="1"/>
    <col min="10756" max="10756" width="6.375" style="22" bestFit="1" customWidth="1"/>
    <col min="10757" max="10757" width="9.625" style="22" bestFit="1" customWidth="1"/>
    <col min="10758" max="10758" width="10.375" style="22" bestFit="1" customWidth="1"/>
    <col min="10759" max="10759" width="8.875" style="22" bestFit="1" customWidth="1"/>
    <col min="10760" max="10760" width="10.125" style="22" bestFit="1" customWidth="1"/>
    <col min="10761" max="10761" width="10.75" style="22" bestFit="1" customWidth="1"/>
    <col min="10762" max="10762" width="11.625" style="22" bestFit="1" customWidth="1"/>
    <col min="10763" max="10763" width="8.125" style="22" bestFit="1" customWidth="1"/>
    <col min="10764" max="10764" width="8.875" style="22" bestFit="1" customWidth="1"/>
    <col min="10765" max="11008" width="9" style="22"/>
    <col min="11009" max="11009" width="2.875" style="22" customWidth="1"/>
    <col min="11010" max="11010" width="8.625" style="22" bestFit="1" customWidth="1"/>
    <col min="11011" max="11011" width="12.125" style="22" bestFit="1" customWidth="1"/>
    <col min="11012" max="11012" width="6.375" style="22" bestFit="1" customWidth="1"/>
    <col min="11013" max="11013" width="9.625" style="22" bestFit="1" customWidth="1"/>
    <col min="11014" max="11014" width="10.375" style="22" bestFit="1" customWidth="1"/>
    <col min="11015" max="11015" width="8.875" style="22" bestFit="1" customWidth="1"/>
    <col min="11016" max="11016" width="10.125" style="22" bestFit="1" customWidth="1"/>
    <col min="11017" max="11017" width="10.75" style="22" bestFit="1" customWidth="1"/>
    <col min="11018" max="11018" width="11.625" style="22" bestFit="1" customWidth="1"/>
    <col min="11019" max="11019" width="8.125" style="22" bestFit="1" customWidth="1"/>
    <col min="11020" max="11020" width="8.875" style="22" bestFit="1" customWidth="1"/>
    <col min="11021" max="11264" width="9" style="22"/>
    <col min="11265" max="11265" width="2.875" style="22" customWidth="1"/>
    <col min="11266" max="11266" width="8.625" style="22" bestFit="1" customWidth="1"/>
    <col min="11267" max="11267" width="12.125" style="22" bestFit="1" customWidth="1"/>
    <col min="11268" max="11268" width="6.375" style="22" bestFit="1" customWidth="1"/>
    <col min="11269" max="11269" width="9.625" style="22" bestFit="1" customWidth="1"/>
    <col min="11270" max="11270" width="10.375" style="22" bestFit="1" customWidth="1"/>
    <col min="11271" max="11271" width="8.875" style="22" bestFit="1" customWidth="1"/>
    <col min="11272" max="11272" width="10.125" style="22" bestFit="1" customWidth="1"/>
    <col min="11273" max="11273" width="10.75" style="22" bestFit="1" customWidth="1"/>
    <col min="11274" max="11274" width="11.625" style="22" bestFit="1" customWidth="1"/>
    <col min="11275" max="11275" width="8.125" style="22" bestFit="1" customWidth="1"/>
    <col min="11276" max="11276" width="8.875" style="22" bestFit="1" customWidth="1"/>
    <col min="11277" max="11520" width="9" style="22"/>
    <col min="11521" max="11521" width="2.875" style="22" customWidth="1"/>
    <col min="11522" max="11522" width="8.625" style="22" bestFit="1" customWidth="1"/>
    <col min="11523" max="11523" width="12.125" style="22" bestFit="1" customWidth="1"/>
    <col min="11524" max="11524" width="6.375" style="22" bestFit="1" customWidth="1"/>
    <col min="11525" max="11525" width="9.625" style="22" bestFit="1" customWidth="1"/>
    <col min="11526" max="11526" width="10.375" style="22" bestFit="1" customWidth="1"/>
    <col min="11527" max="11527" width="8.875" style="22" bestFit="1" customWidth="1"/>
    <col min="11528" max="11528" width="10.125" style="22" bestFit="1" customWidth="1"/>
    <col min="11529" max="11529" width="10.75" style="22" bestFit="1" customWidth="1"/>
    <col min="11530" max="11530" width="11.625" style="22" bestFit="1" customWidth="1"/>
    <col min="11531" max="11531" width="8.125" style="22" bestFit="1" customWidth="1"/>
    <col min="11532" max="11532" width="8.875" style="22" bestFit="1" customWidth="1"/>
    <col min="11533" max="11776" width="9" style="22"/>
    <col min="11777" max="11777" width="2.875" style="22" customWidth="1"/>
    <col min="11778" max="11778" width="8.625" style="22" bestFit="1" customWidth="1"/>
    <col min="11779" max="11779" width="12.125" style="22" bestFit="1" customWidth="1"/>
    <col min="11780" max="11780" width="6.375" style="22" bestFit="1" customWidth="1"/>
    <col min="11781" max="11781" width="9.625" style="22" bestFit="1" customWidth="1"/>
    <col min="11782" max="11782" width="10.375" style="22" bestFit="1" customWidth="1"/>
    <col min="11783" max="11783" width="8.875" style="22" bestFit="1" customWidth="1"/>
    <col min="11784" max="11784" width="10.125" style="22" bestFit="1" customWidth="1"/>
    <col min="11785" max="11785" width="10.75" style="22" bestFit="1" customWidth="1"/>
    <col min="11786" max="11786" width="11.625" style="22" bestFit="1" customWidth="1"/>
    <col min="11787" max="11787" width="8.125" style="22" bestFit="1" customWidth="1"/>
    <col min="11788" max="11788" width="8.875" style="22" bestFit="1" customWidth="1"/>
    <col min="11789" max="12032" width="9" style="22"/>
    <col min="12033" max="12033" width="2.875" style="22" customWidth="1"/>
    <col min="12034" max="12034" width="8.625" style="22" bestFit="1" customWidth="1"/>
    <col min="12035" max="12035" width="12.125" style="22" bestFit="1" customWidth="1"/>
    <col min="12036" max="12036" width="6.375" style="22" bestFit="1" customWidth="1"/>
    <col min="12037" max="12037" width="9.625" style="22" bestFit="1" customWidth="1"/>
    <col min="12038" max="12038" width="10.375" style="22" bestFit="1" customWidth="1"/>
    <col min="12039" max="12039" width="8.875" style="22" bestFit="1" customWidth="1"/>
    <col min="12040" max="12040" width="10.125" style="22" bestFit="1" customWidth="1"/>
    <col min="12041" max="12041" width="10.75" style="22" bestFit="1" customWidth="1"/>
    <col min="12042" max="12042" width="11.625" style="22" bestFit="1" customWidth="1"/>
    <col min="12043" max="12043" width="8.125" style="22" bestFit="1" customWidth="1"/>
    <col min="12044" max="12044" width="8.875" style="22" bestFit="1" customWidth="1"/>
    <col min="12045" max="12288" width="9" style="22"/>
    <col min="12289" max="12289" width="2.875" style="22" customWidth="1"/>
    <col min="12290" max="12290" width="8.625" style="22" bestFit="1" customWidth="1"/>
    <col min="12291" max="12291" width="12.125" style="22" bestFit="1" customWidth="1"/>
    <col min="12292" max="12292" width="6.375" style="22" bestFit="1" customWidth="1"/>
    <col min="12293" max="12293" width="9.625" style="22" bestFit="1" customWidth="1"/>
    <col min="12294" max="12294" width="10.375" style="22" bestFit="1" customWidth="1"/>
    <col min="12295" max="12295" width="8.875" style="22" bestFit="1" customWidth="1"/>
    <col min="12296" max="12296" width="10.125" style="22" bestFit="1" customWidth="1"/>
    <col min="12297" max="12297" width="10.75" style="22" bestFit="1" customWidth="1"/>
    <col min="12298" max="12298" width="11.625" style="22" bestFit="1" customWidth="1"/>
    <col min="12299" max="12299" width="8.125" style="22" bestFit="1" customWidth="1"/>
    <col min="12300" max="12300" width="8.875" style="22" bestFit="1" customWidth="1"/>
    <col min="12301" max="12544" width="9" style="22"/>
    <col min="12545" max="12545" width="2.875" style="22" customWidth="1"/>
    <col min="12546" max="12546" width="8.625" style="22" bestFit="1" customWidth="1"/>
    <col min="12547" max="12547" width="12.125" style="22" bestFit="1" customWidth="1"/>
    <col min="12548" max="12548" width="6.375" style="22" bestFit="1" customWidth="1"/>
    <col min="12549" max="12549" width="9.625" style="22" bestFit="1" customWidth="1"/>
    <col min="12550" max="12550" width="10.375" style="22" bestFit="1" customWidth="1"/>
    <col min="12551" max="12551" width="8.875" style="22" bestFit="1" customWidth="1"/>
    <col min="12552" max="12552" width="10.125" style="22" bestFit="1" customWidth="1"/>
    <col min="12553" max="12553" width="10.75" style="22" bestFit="1" customWidth="1"/>
    <col min="12554" max="12554" width="11.625" style="22" bestFit="1" customWidth="1"/>
    <col min="12555" max="12555" width="8.125" style="22" bestFit="1" customWidth="1"/>
    <col min="12556" max="12556" width="8.875" style="22" bestFit="1" customWidth="1"/>
    <col min="12557" max="12800" width="9" style="22"/>
    <col min="12801" max="12801" width="2.875" style="22" customWidth="1"/>
    <col min="12802" max="12802" width="8.625" style="22" bestFit="1" customWidth="1"/>
    <col min="12803" max="12803" width="12.125" style="22" bestFit="1" customWidth="1"/>
    <col min="12804" max="12804" width="6.375" style="22" bestFit="1" customWidth="1"/>
    <col min="12805" max="12805" width="9.625" style="22" bestFit="1" customWidth="1"/>
    <col min="12806" max="12806" width="10.375" style="22" bestFit="1" customWidth="1"/>
    <col min="12807" max="12807" width="8.875" style="22" bestFit="1" customWidth="1"/>
    <col min="12808" max="12808" width="10.125" style="22" bestFit="1" customWidth="1"/>
    <col min="12809" max="12809" width="10.75" style="22" bestFit="1" customWidth="1"/>
    <col min="12810" max="12810" width="11.625" style="22" bestFit="1" customWidth="1"/>
    <col min="12811" max="12811" width="8.125" style="22" bestFit="1" customWidth="1"/>
    <col min="12812" max="12812" width="8.875" style="22" bestFit="1" customWidth="1"/>
    <col min="12813" max="13056" width="9" style="22"/>
    <col min="13057" max="13057" width="2.875" style="22" customWidth="1"/>
    <col min="13058" max="13058" width="8.625" style="22" bestFit="1" customWidth="1"/>
    <col min="13059" max="13059" width="12.125" style="22" bestFit="1" customWidth="1"/>
    <col min="13060" max="13060" width="6.375" style="22" bestFit="1" customWidth="1"/>
    <col min="13061" max="13061" width="9.625" style="22" bestFit="1" customWidth="1"/>
    <col min="13062" max="13062" width="10.375" style="22" bestFit="1" customWidth="1"/>
    <col min="13063" max="13063" width="8.875" style="22" bestFit="1" customWidth="1"/>
    <col min="13064" max="13064" width="10.125" style="22" bestFit="1" customWidth="1"/>
    <col min="13065" max="13065" width="10.75" style="22" bestFit="1" customWidth="1"/>
    <col min="13066" max="13066" width="11.625" style="22" bestFit="1" customWidth="1"/>
    <col min="13067" max="13067" width="8.125" style="22" bestFit="1" customWidth="1"/>
    <col min="13068" max="13068" width="8.875" style="22" bestFit="1" customWidth="1"/>
    <col min="13069" max="13312" width="9" style="22"/>
    <col min="13313" max="13313" width="2.875" style="22" customWidth="1"/>
    <col min="13314" max="13314" width="8.625" style="22" bestFit="1" customWidth="1"/>
    <col min="13315" max="13315" width="12.125" style="22" bestFit="1" customWidth="1"/>
    <col min="13316" max="13316" width="6.375" style="22" bestFit="1" customWidth="1"/>
    <col min="13317" max="13317" width="9.625" style="22" bestFit="1" customWidth="1"/>
    <col min="13318" max="13318" width="10.375" style="22" bestFit="1" customWidth="1"/>
    <col min="13319" max="13319" width="8.875" style="22" bestFit="1" customWidth="1"/>
    <col min="13320" max="13320" width="10.125" style="22" bestFit="1" customWidth="1"/>
    <col min="13321" max="13321" width="10.75" style="22" bestFit="1" customWidth="1"/>
    <col min="13322" max="13322" width="11.625" style="22" bestFit="1" customWidth="1"/>
    <col min="13323" max="13323" width="8.125" style="22" bestFit="1" customWidth="1"/>
    <col min="13324" max="13324" width="8.875" style="22" bestFit="1" customWidth="1"/>
    <col min="13325" max="13568" width="9" style="22"/>
    <col min="13569" max="13569" width="2.875" style="22" customWidth="1"/>
    <col min="13570" max="13570" width="8.625" style="22" bestFit="1" customWidth="1"/>
    <col min="13571" max="13571" width="12.125" style="22" bestFit="1" customWidth="1"/>
    <col min="13572" max="13572" width="6.375" style="22" bestFit="1" customWidth="1"/>
    <col min="13573" max="13573" width="9.625" style="22" bestFit="1" customWidth="1"/>
    <col min="13574" max="13574" width="10.375" style="22" bestFit="1" customWidth="1"/>
    <col min="13575" max="13575" width="8.875" style="22" bestFit="1" customWidth="1"/>
    <col min="13576" max="13576" width="10.125" style="22" bestFit="1" customWidth="1"/>
    <col min="13577" max="13577" width="10.75" style="22" bestFit="1" customWidth="1"/>
    <col min="13578" max="13578" width="11.625" style="22" bestFit="1" customWidth="1"/>
    <col min="13579" max="13579" width="8.125" style="22" bestFit="1" customWidth="1"/>
    <col min="13580" max="13580" width="8.875" style="22" bestFit="1" customWidth="1"/>
    <col min="13581" max="13824" width="9" style="22"/>
    <col min="13825" max="13825" width="2.875" style="22" customWidth="1"/>
    <col min="13826" max="13826" width="8.625" style="22" bestFit="1" customWidth="1"/>
    <col min="13827" max="13827" width="12.125" style="22" bestFit="1" customWidth="1"/>
    <col min="13828" max="13828" width="6.375" style="22" bestFit="1" customWidth="1"/>
    <col min="13829" max="13829" width="9.625" style="22" bestFit="1" customWidth="1"/>
    <col min="13830" max="13830" width="10.375" style="22" bestFit="1" customWidth="1"/>
    <col min="13831" max="13831" width="8.875" style="22" bestFit="1" customWidth="1"/>
    <col min="13832" max="13832" width="10.125" style="22" bestFit="1" customWidth="1"/>
    <col min="13833" max="13833" width="10.75" style="22" bestFit="1" customWidth="1"/>
    <col min="13834" max="13834" width="11.625" style="22" bestFit="1" customWidth="1"/>
    <col min="13835" max="13835" width="8.125" style="22" bestFit="1" customWidth="1"/>
    <col min="13836" max="13836" width="8.875" style="22" bestFit="1" customWidth="1"/>
    <col min="13837" max="14080" width="9" style="22"/>
    <col min="14081" max="14081" width="2.875" style="22" customWidth="1"/>
    <col min="14082" max="14082" width="8.625" style="22" bestFit="1" customWidth="1"/>
    <col min="14083" max="14083" width="12.125" style="22" bestFit="1" customWidth="1"/>
    <col min="14084" max="14084" width="6.375" style="22" bestFit="1" customWidth="1"/>
    <col min="14085" max="14085" width="9.625" style="22" bestFit="1" customWidth="1"/>
    <col min="14086" max="14086" width="10.375" style="22" bestFit="1" customWidth="1"/>
    <col min="14087" max="14087" width="8.875" style="22" bestFit="1" customWidth="1"/>
    <col min="14088" max="14088" width="10.125" style="22" bestFit="1" customWidth="1"/>
    <col min="14089" max="14089" width="10.75" style="22" bestFit="1" customWidth="1"/>
    <col min="14090" max="14090" width="11.625" style="22" bestFit="1" customWidth="1"/>
    <col min="14091" max="14091" width="8.125" style="22" bestFit="1" customWidth="1"/>
    <col min="14092" max="14092" width="8.875" style="22" bestFit="1" customWidth="1"/>
    <col min="14093" max="14336" width="9" style="22"/>
    <col min="14337" max="14337" width="2.875" style="22" customWidth="1"/>
    <col min="14338" max="14338" width="8.625" style="22" bestFit="1" customWidth="1"/>
    <col min="14339" max="14339" width="12.125" style="22" bestFit="1" customWidth="1"/>
    <col min="14340" max="14340" width="6.375" style="22" bestFit="1" customWidth="1"/>
    <col min="14341" max="14341" width="9.625" style="22" bestFit="1" customWidth="1"/>
    <col min="14342" max="14342" width="10.375" style="22" bestFit="1" customWidth="1"/>
    <col min="14343" max="14343" width="8.875" style="22" bestFit="1" customWidth="1"/>
    <col min="14344" max="14344" width="10.125" style="22" bestFit="1" customWidth="1"/>
    <col min="14345" max="14345" width="10.75" style="22" bestFit="1" customWidth="1"/>
    <col min="14346" max="14346" width="11.625" style="22" bestFit="1" customWidth="1"/>
    <col min="14347" max="14347" width="8.125" style="22" bestFit="1" customWidth="1"/>
    <col min="14348" max="14348" width="8.875" style="22" bestFit="1" customWidth="1"/>
    <col min="14349" max="14592" width="9" style="22"/>
    <col min="14593" max="14593" width="2.875" style="22" customWidth="1"/>
    <col min="14594" max="14594" width="8.625" style="22" bestFit="1" customWidth="1"/>
    <col min="14595" max="14595" width="12.125" style="22" bestFit="1" customWidth="1"/>
    <col min="14596" max="14596" width="6.375" style="22" bestFit="1" customWidth="1"/>
    <col min="14597" max="14597" width="9.625" style="22" bestFit="1" customWidth="1"/>
    <col min="14598" max="14598" width="10.375" style="22" bestFit="1" customWidth="1"/>
    <col min="14599" max="14599" width="8.875" style="22" bestFit="1" customWidth="1"/>
    <col min="14600" max="14600" width="10.125" style="22" bestFit="1" customWidth="1"/>
    <col min="14601" max="14601" width="10.75" style="22" bestFit="1" customWidth="1"/>
    <col min="14602" max="14602" width="11.625" style="22" bestFit="1" customWidth="1"/>
    <col min="14603" max="14603" width="8.125" style="22" bestFit="1" customWidth="1"/>
    <col min="14604" max="14604" width="8.875" style="22" bestFit="1" customWidth="1"/>
    <col min="14605" max="14848" width="9" style="22"/>
    <col min="14849" max="14849" width="2.875" style="22" customWidth="1"/>
    <col min="14850" max="14850" width="8.625" style="22" bestFit="1" customWidth="1"/>
    <col min="14851" max="14851" width="12.125" style="22" bestFit="1" customWidth="1"/>
    <col min="14852" max="14852" width="6.375" style="22" bestFit="1" customWidth="1"/>
    <col min="14853" max="14853" width="9.625" style="22" bestFit="1" customWidth="1"/>
    <col min="14854" max="14854" width="10.375" style="22" bestFit="1" customWidth="1"/>
    <col min="14855" max="14855" width="8.875" style="22" bestFit="1" customWidth="1"/>
    <col min="14856" max="14856" width="10.125" style="22" bestFit="1" customWidth="1"/>
    <col min="14857" max="14857" width="10.75" style="22" bestFit="1" customWidth="1"/>
    <col min="14858" max="14858" width="11.625" style="22" bestFit="1" customWidth="1"/>
    <col min="14859" max="14859" width="8.125" style="22" bestFit="1" customWidth="1"/>
    <col min="14860" max="14860" width="8.875" style="22" bestFit="1" customWidth="1"/>
    <col min="14861" max="15104" width="9" style="22"/>
    <col min="15105" max="15105" width="2.875" style="22" customWidth="1"/>
    <col min="15106" max="15106" width="8.625" style="22" bestFit="1" customWidth="1"/>
    <col min="15107" max="15107" width="12.125" style="22" bestFit="1" customWidth="1"/>
    <col min="15108" max="15108" width="6.375" style="22" bestFit="1" customWidth="1"/>
    <col min="15109" max="15109" width="9.625" style="22" bestFit="1" customWidth="1"/>
    <col min="15110" max="15110" width="10.375" style="22" bestFit="1" customWidth="1"/>
    <col min="15111" max="15111" width="8.875" style="22" bestFit="1" customWidth="1"/>
    <col min="15112" max="15112" width="10.125" style="22" bestFit="1" customWidth="1"/>
    <col min="15113" max="15113" width="10.75" style="22" bestFit="1" customWidth="1"/>
    <col min="15114" max="15114" width="11.625" style="22" bestFit="1" customWidth="1"/>
    <col min="15115" max="15115" width="8.125" style="22" bestFit="1" customWidth="1"/>
    <col min="15116" max="15116" width="8.875" style="22" bestFit="1" customWidth="1"/>
    <col min="15117" max="15360" width="9" style="22"/>
    <col min="15361" max="15361" width="2.875" style="22" customWidth="1"/>
    <col min="15362" max="15362" width="8.625" style="22" bestFit="1" customWidth="1"/>
    <col min="15363" max="15363" width="12.125" style="22" bestFit="1" customWidth="1"/>
    <col min="15364" max="15364" width="6.375" style="22" bestFit="1" customWidth="1"/>
    <col min="15365" max="15365" width="9.625" style="22" bestFit="1" customWidth="1"/>
    <col min="15366" max="15366" width="10.375" style="22" bestFit="1" customWidth="1"/>
    <col min="15367" max="15367" width="8.875" style="22" bestFit="1" customWidth="1"/>
    <col min="15368" max="15368" width="10.125" style="22" bestFit="1" customWidth="1"/>
    <col min="15369" max="15369" width="10.75" style="22" bestFit="1" customWidth="1"/>
    <col min="15370" max="15370" width="11.625" style="22" bestFit="1" customWidth="1"/>
    <col min="15371" max="15371" width="8.125" style="22" bestFit="1" customWidth="1"/>
    <col min="15372" max="15372" width="8.875" style="22" bestFit="1" customWidth="1"/>
    <col min="15373" max="15616" width="9" style="22"/>
    <col min="15617" max="15617" width="2.875" style="22" customWidth="1"/>
    <col min="15618" max="15618" width="8.625" style="22" bestFit="1" customWidth="1"/>
    <col min="15619" max="15619" width="12.125" style="22" bestFit="1" customWidth="1"/>
    <col min="15620" max="15620" width="6.375" style="22" bestFit="1" customWidth="1"/>
    <col min="15621" max="15621" width="9.625" style="22" bestFit="1" customWidth="1"/>
    <col min="15622" max="15622" width="10.375" style="22" bestFit="1" customWidth="1"/>
    <col min="15623" max="15623" width="8.875" style="22" bestFit="1" customWidth="1"/>
    <col min="15624" max="15624" width="10.125" style="22" bestFit="1" customWidth="1"/>
    <col min="15625" max="15625" width="10.75" style="22" bestFit="1" customWidth="1"/>
    <col min="15626" max="15626" width="11.625" style="22" bestFit="1" customWidth="1"/>
    <col min="15627" max="15627" width="8.125" style="22" bestFit="1" customWidth="1"/>
    <col min="15628" max="15628" width="8.875" style="22" bestFit="1" customWidth="1"/>
    <col min="15629" max="15872" width="9" style="22"/>
    <col min="15873" max="15873" width="2.875" style="22" customWidth="1"/>
    <col min="15874" max="15874" width="8.625" style="22" bestFit="1" customWidth="1"/>
    <col min="15875" max="15875" width="12.125" style="22" bestFit="1" customWidth="1"/>
    <col min="15876" max="15876" width="6.375" style="22" bestFit="1" customWidth="1"/>
    <col min="15877" max="15877" width="9.625" style="22" bestFit="1" customWidth="1"/>
    <col min="15878" max="15878" width="10.375" style="22" bestFit="1" customWidth="1"/>
    <col min="15879" max="15879" width="8.875" style="22" bestFit="1" customWidth="1"/>
    <col min="15880" max="15880" width="10.125" style="22" bestFit="1" customWidth="1"/>
    <col min="15881" max="15881" width="10.75" style="22" bestFit="1" customWidth="1"/>
    <col min="15882" max="15882" width="11.625" style="22" bestFit="1" customWidth="1"/>
    <col min="15883" max="15883" width="8.125" style="22" bestFit="1" customWidth="1"/>
    <col min="15884" max="15884" width="8.875" style="22" bestFit="1" customWidth="1"/>
    <col min="15885" max="16128" width="9" style="22"/>
    <col min="16129" max="16129" width="2.875" style="22" customWidth="1"/>
    <col min="16130" max="16130" width="8.625" style="22" bestFit="1" customWidth="1"/>
    <col min="16131" max="16131" width="12.125" style="22" bestFit="1" customWidth="1"/>
    <col min="16132" max="16132" width="6.375" style="22" bestFit="1" customWidth="1"/>
    <col min="16133" max="16133" width="9.625" style="22" bestFit="1" customWidth="1"/>
    <col min="16134" max="16134" width="10.375" style="22" bestFit="1" customWidth="1"/>
    <col min="16135" max="16135" width="8.875" style="22" bestFit="1" customWidth="1"/>
    <col min="16136" max="16136" width="10.125" style="22" bestFit="1" customWidth="1"/>
    <col min="16137" max="16137" width="10.75" style="22" bestFit="1" customWidth="1"/>
    <col min="16138" max="16138" width="11.625" style="22" bestFit="1" customWidth="1"/>
    <col min="16139" max="16139" width="8.125" style="22" bestFit="1" customWidth="1"/>
    <col min="16140" max="16140" width="8.875" style="22" bestFit="1" customWidth="1"/>
    <col min="16141" max="16384" width="9" style="22"/>
  </cols>
  <sheetData>
    <row r="1" spans="2:12" ht="13.5" thickBot="1" x14ac:dyDescent="0.25"/>
    <row r="2" spans="2:12" ht="13.5" thickBot="1" x14ac:dyDescent="0.25">
      <c r="B2" s="70">
        <v>2013</v>
      </c>
      <c r="C2" s="71"/>
      <c r="D2" s="71"/>
      <c r="E2" s="71"/>
      <c r="F2" s="71"/>
      <c r="G2" s="71"/>
      <c r="H2" s="71"/>
      <c r="I2" s="71"/>
      <c r="J2" s="71"/>
      <c r="K2" s="71"/>
      <c r="L2" s="72"/>
    </row>
    <row r="3" spans="2:12" x14ac:dyDescent="0.2">
      <c r="B3" s="23"/>
      <c r="C3" s="73" t="s">
        <v>30</v>
      </c>
      <c r="D3" s="74"/>
      <c r="E3" s="74"/>
      <c r="F3" s="75"/>
      <c r="G3" s="76" t="s">
        <v>31</v>
      </c>
      <c r="H3" s="77"/>
      <c r="I3" s="77"/>
      <c r="J3" s="78"/>
      <c r="K3" s="79" t="s">
        <v>32</v>
      </c>
      <c r="L3" s="78"/>
    </row>
    <row r="4" spans="2:12" x14ac:dyDescent="0.2">
      <c r="B4" s="24" t="s">
        <v>33</v>
      </c>
      <c r="C4" s="25" t="s">
        <v>34</v>
      </c>
      <c r="D4" s="26" t="s">
        <v>35</v>
      </c>
      <c r="E4" s="26" t="s">
        <v>36</v>
      </c>
      <c r="F4" s="27" t="s">
        <v>37</v>
      </c>
      <c r="G4" s="28" t="s">
        <v>38</v>
      </c>
      <c r="H4" s="29" t="s">
        <v>39</v>
      </c>
      <c r="I4" s="29" t="s">
        <v>40</v>
      </c>
      <c r="J4" s="30" t="s">
        <v>41</v>
      </c>
      <c r="K4" s="31" t="s">
        <v>42</v>
      </c>
      <c r="L4" s="30" t="s">
        <v>43</v>
      </c>
    </row>
    <row r="5" spans="2:12" x14ac:dyDescent="0.2">
      <c r="B5" s="32">
        <v>41275</v>
      </c>
      <c r="C5" s="33">
        <v>1500000</v>
      </c>
      <c r="D5" s="34">
        <f t="shared" ref="D5:D16" si="0">5.47%/12</f>
        <v>4.5583333333333335E-3</v>
      </c>
      <c r="E5" s="35">
        <f t="shared" ref="E5:E16" si="1">C5*D5</f>
        <v>6837.5</v>
      </c>
      <c r="F5" s="36">
        <f>E5</f>
        <v>6837.5</v>
      </c>
      <c r="G5" s="37">
        <f>(1+0)*C5</f>
        <v>1500000</v>
      </c>
      <c r="H5" s="34">
        <v>0</v>
      </c>
      <c r="I5" s="38">
        <v>0</v>
      </c>
      <c r="J5" s="36">
        <f>I5</f>
        <v>0</v>
      </c>
      <c r="K5" s="39">
        <f t="shared" ref="K5:L16" si="2">E5+I5</f>
        <v>6837.5</v>
      </c>
      <c r="L5" s="40">
        <f t="shared" si="2"/>
        <v>6837.5</v>
      </c>
    </row>
    <row r="6" spans="2:12" x14ac:dyDescent="0.2">
      <c r="B6" s="41">
        <v>41306</v>
      </c>
      <c r="C6" s="33">
        <v>1500000</v>
      </c>
      <c r="D6" s="34">
        <f t="shared" si="0"/>
        <v>4.5583333333333335E-3</v>
      </c>
      <c r="E6" s="42">
        <f t="shared" si="1"/>
        <v>6837.5</v>
      </c>
      <c r="F6" s="36">
        <f t="shared" ref="F6:F16" si="3">E6+F5</f>
        <v>13675</v>
      </c>
      <c r="G6" s="43">
        <f t="shared" ref="G6:G16" si="4">C6+J5</f>
        <v>1500000</v>
      </c>
      <c r="H6" s="34">
        <v>0</v>
      </c>
      <c r="I6" s="44">
        <v>0</v>
      </c>
      <c r="J6" s="36">
        <f t="shared" ref="J6:J16" si="5">I6+J5</f>
        <v>0</v>
      </c>
      <c r="K6" s="45">
        <f t="shared" si="2"/>
        <v>6837.5</v>
      </c>
      <c r="L6" s="46">
        <f t="shared" si="2"/>
        <v>13675</v>
      </c>
    </row>
    <row r="7" spans="2:12" x14ac:dyDescent="0.2">
      <c r="B7" s="41">
        <v>41334</v>
      </c>
      <c r="C7" s="33">
        <v>1500000</v>
      </c>
      <c r="D7" s="34">
        <f t="shared" si="0"/>
        <v>4.5583333333333335E-3</v>
      </c>
      <c r="E7" s="42">
        <f t="shared" si="1"/>
        <v>6837.5</v>
      </c>
      <c r="F7" s="36">
        <f t="shared" si="3"/>
        <v>20512.5</v>
      </c>
      <c r="G7" s="43">
        <f t="shared" si="4"/>
        <v>1500000</v>
      </c>
      <c r="H7" s="34">
        <v>0</v>
      </c>
      <c r="I7" s="44">
        <v>0</v>
      </c>
      <c r="J7" s="36">
        <f t="shared" si="5"/>
        <v>0</v>
      </c>
      <c r="K7" s="45">
        <f t="shared" si="2"/>
        <v>6837.5</v>
      </c>
      <c r="L7" s="46">
        <f t="shared" si="2"/>
        <v>20512.5</v>
      </c>
    </row>
    <row r="8" spans="2:12" x14ac:dyDescent="0.2">
      <c r="B8" s="41">
        <v>41365</v>
      </c>
      <c r="C8" s="33">
        <v>1500000</v>
      </c>
      <c r="D8" s="34">
        <f t="shared" si="0"/>
        <v>4.5583333333333335E-3</v>
      </c>
      <c r="E8" s="42">
        <f t="shared" si="1"/>
        <v>6837.5</v>
      </c>
      <c r="F8" s="36">
        <f t="shared" si="3"/>
        <v>27350</v>
      </c>
      <c r="G8" s="43">
        <f t="shared" si="4"/>
        <v>1500000</v>
      </c>
      <c r="H8" s="34">
        <v>0</v>
      </c>
      <c r="I8" s="44">
        <v>0</v>
      </c>
      <c r="J8" s="36">
        <f t="shared" si="5"/>
        <v>0</v>
      </c>
      <c r="K8" s="45">
        <f t="shared" si="2"/>
        <v>6837.5</v>
      </c>
      <c r="L8" s="46">
        <f t="shared" si="2"/>
        <v>27350</v>
      </c>
    </row>
    <row r="9" spans="2:12" x14ac:dyDescent="0.2">
      <c r="B9" s="41">
        <v>41395</v>
      </c>
      <c r="C9" s="33">
        <v>1500000</v>
      </c>
      <c r="D9" s="34">
        <f t="shared" si="0"/>
        <v>4.5583333333333335E-3</v>
      </c>
      <c r="E9" s="42">
        <f t="shared" si="1"/>
        <v>6837.5</v>
      </c>
      <c r="F9" s="36">
        <f t="shared" si="3"/>
        <v>34187.5</v>
      </c>
      <c r="G9" s="43">
        <f t="shared" si="4"/>
        <v>1500000</v>
      </c>
      <c r="H9" s="34">
        <v>0</v>
      </c>
      <c r="I9" s="44">
        <v>0</v>
      </c>
      <c r="J9" s="36">
        <f t="shared" si="5"/>
        <v>0</v>
      </c>
      <c r="K9" s="45">
        <f t="shared" si="2"/>
        <v>6837.5</v>
      </c>
      <c r="L9" s="46">
        <f t="shared" si="2"/>
        <v>34187.5</v>
      </c>
    </row>
    <row r="10" spans="2:12" x14ac:dyDescent="0.2">
      <c r="B10" s="41">
        <v>41426</v>
      </c>
      <c r="C10" s="33">
        <v>1500000</v>
      </c>
      <c r="D10" s="34">
        <f t="shared" si="0"/>
        <v>4.5583333333333335E-3</v>
      </c>
      <c r="E10" s="42">
        <f t="shared" si="1"/>
        <v>6837.5</v>
      </c>
      <c r="F10" s="36">
        <f t="shared" si="3"/>
        <v>41025</v>
      </c>
      <c r="G10" s="43">
        <f t="shared" si="4"/>
        <v>1500000</v>
      </c>
      <c r="H10" s="34">
        <v>0</v>
      </c>
      <c r="I10" s="44">
        <v>0</v>
      </c>
      <c r="J10" s="36">
        <f t="shared" si="5"/>
        <v>0</v>
      </c>
      <c r="K10" s="45">
        <f t="shared" si="2"/>
        <v>6837.5</v>
      </c>
      <c r="L10" s="46">
        <f t="shared" si="2"/>
        <v>41025</v>
      </c>
    </row>
    <row r="11" spans="2:12" x14ac:dyDescent="0.2">
      <c r="B11" s="41">
        <v>41456</v>
      </c>
      <c r="C11" s="33">
        <v>1500000</v>
      </c>
      <c r="D11" s="34">
        <f t="shared" si="0"/>
        <v>4.5583333333333335E-3</v>
      </c>
      <c r="E11" s="42">
        <f t="shared" si="1"/>
        <v>6837.5</v>
      </c>
      <c r="F11" s="36">
        <f t="shared" si="3"/>
        <v>47862.5</v>
      </c>
      <c r="G11" s="43">
        <f t="shared" si="4"/>
        <v>1500000</v>
      </c>
      <c r="H11" s="34">
        <v>0</v>
      </c>
      <c r="I11" s="44">
        <v>0</v>
      </c>
      <c r="J11" s="36">
        <f t="shared" si="5"/>
        <v>0</v>
      </c>
      <c r="K11" s="45">
        <f t="shared" si="2"/>
        <v>6837.5</v>
      </c>
      <c r="L11" s="46">
        <f t="shared" si="2"/>
        <v>47862.5</v>
      </c>
    </row>
    <row r="12" spans="2:12" x14ac:dyDescent="0.2">
      <c r="B12" s="41">
        <v>41487</v>
      </c>
      <c r="C12" s="33">
        <v>1500000</v>
      </c>
      <c r="D12" s="34">
        <f t="shared" si="0"/>
        <v>4.5583333333333335E-3</v>
      </c>
      <c r="E12" s="42">
        <f t="shared" si="1"/>
        <v>6837.5</v>
      </c>
      <c r="F12" s="36">
        <f t="shared" si="3"/>
        <v>54700</v>
      </c>
      <c r="G12" s="43">
        <f t="shared" si="4"/>
        <v>1500000</v>
      </c>
      <c r="H12" s="34">
        <v>0</v>
      </c>
      <c r="I12" s="44">
        <v>0</v>
      </c>
      <c r="J12" s="36">
        <f t="shared" si="5"/>
        <v>0</v>
      </c>
      <c r="K12" s="45">
        <f t="shared" si="2"/>
        <v>6837.5</v>
      </c>
      <c r="L12" s="46">
        <f t="shared" si="2"/>
        <v>54700</v>
      </c>
    </row>
    <row r="13" spans="2:12" x14ac:dyDescent="0.2">
      <c r="B13" s="41">
        <v>41518</v>
      </c>
      <c r="C13" s="33">
        <v>1500000</v>
      </c>
      <c r="D13" s="34">
        <f t="shared" si="0"/>
        <v>4.5583333333333335E-3</v>
      </c>
      <c r="E13" s="42">
        <f t="shared" si="1"/>
        <v>6837.5</v>
      </c>
      <c r="F13" s="36">
        <f t="shared" si="3"/>
        <v>61537.5</v>
      </c>
      <c r="G13" s="43">
        <f t="shared" si="4"/>
        <v>1500000</v>
      </c>
      <c r="H13" s="34">
        <v>0</v>
      </c>
      <c r="I13" s="44">
        <v>0</v>
      </c>
      <c r="J13" s="36">
        <f t="shared" si="5"/>
        <v>0</v>
      </c>
      <c r="K13" s="45">
        <f t="shared" si="2"/>
        <v>6837.5</v>
      </c>
      <c r="L13" s="46">
        <f t="shared" si="2"/>
        <v>61537.5</v>
      </c>
    </row>
    <row r="14" spans="2:12" x14ac:dyDescent="0.2">
      <c r="B14" s="41">
        <v>41548</v>
      </c>
      <c r="C14" s="33">
        <v>1500000</v>
      </c>
      <c r="D14" s="34">
        <f t="shared" si="0"/>
        <v>4.5583333333333335E-3</v>
      </c>
      <c r="E14" s="42">
        <f t="shared" si="1"/>
        <v>6837.5</v>
      </c>
      <c r="F14" s="36">
        <f t="shared" si="3"/>
        <v>68375</v>
      </c>
      <c r="G14" s="43">
        <f t="shared" si="4"/>
        <v>1500000</v>
      </c>
      <c r="H14" s="34">
        <v>0</v>
      </c>
      <c r="I14" s="44">
        <v>0</v>
      </c>
      <c r="J14" s="36">
        <f t="shared" si="5"/>
        <v>0</v>
      </c>
      <c r="K14" s="45">
        <f t="shared" si="2"/>
        <v>6837.5</v>
      </c>
      <c r="L14" s="46">
        <f t="shared" si="2"/>
        <v>68375</v>
      </c>
    </row>
    <row r="15" spans="2:12" x14ac:dyDescent="0.2">
      <c r="B15" s="41">
        <v>41579</v>
      </c>
      <c r="C15" s="33">
        <v>1500000</v>
      </c>
      <c r="D15" s="34">
        <f t="shared" si="0"/>
        <v>4.5583333333333335E-3</v>
      </c>
      <c r="E15" s="42">
        <f t="shared" si="1"/>
        <v>6837.5</v>
      </c>
      <c r="F15" s="36">
        <f t="shared" si="3"/>
        <v>75212.5</v>
      </c>
      <c r="G15" s="43">
        <f t="shared" si="4"/>
        <v>1500000</v>
      </c>
      <c r="H15" s="34">
        <v>0</v>
      </c>
      <c r="I15" s="44">
        <v>0</v>
      </c>
      <c r="J15" s="36">
        <f t="shared" si="5"/>
        <v>0</v>
      </c>
      <c r="K15" s="45">
        <f t="shared" si="2"/>
        <v>6837.5</v>
      </c>
      <c r="L15" s="46">
        <f t="shared" si="2"/>
        <v>75212.5</v>
      </c>
    </row>
    <row r="16" spans="2:12" ht="13.5" thickBot="1" x14ac:dyDescent="0.25">
      <c r="B16" s="47">
        <v>41609</v>
      </c>
      <c r="C16" s="33">
        <v>1500000</v>
      </c>
      <c r="D16" s="48">
        <f t="shared" si="0"/>
        <v>4.5583333333333335E-3</v>
      </c>
      <c r="E16" s="49">
        <f t="shared" si="1"/>
        <v>6837.5</v>
      </c>
      <c r="F16" s="50">
        <f t="shared" si="3"/>
        <v>82050</v>
      </c>
      <c r="G16" s="51">
        <f t="shared" si="4"/>
        <v>1500000</v>
      </c>
      <c r="H16" s="48">
        <v>0</v>
      </c>
      <c r="I16" s="52">
        <v>0</v>
      </c>
      <c r="J16" s="50">
        <f t="shared" si="5"/>
        <v>0</v>
      </c>
      <c r="K16" s="53">
        <f t="shared" si="2"/>
        <v>6837.5</v>
      </c>
      <c r="L16" s="54">
        <f t="shared" si="2"/>
        <v>82050</v>
      </c>
    </row>
    <row r="17" spans="2:12" ht="13.5" thickBot="1" x14ac:dyDescent="0.25">
      <c r="B17" s="55"/>
      <c r="C17" s="56"/>
      <c r="D17" s="57">
        <f>SUM(D5:D16)</f>
        <v>5.4699999999999992E-2</v>
      </c>
      <c r="E17" s="56"/>
      <c r="F17" s="58"/>
      <c r="G17" s="59"/>
      <c r="H17" s="60"/>
      <c r="I17" s="58"/>
      <c r="J17" s="61"/>
      <c r="K17" s="59"/>
      <c r="L17" s="61"/>
    </row>
    <row r="18" spans="2:12" ht="13.5" thickBot="1" x14ac:dyDescent="0.25"/>
    <row r="19" spans="2:12" ht="13.5" thickBot="1" x14ac:dyDescent="0.25">
      <c r="B19" s="70">
        <v>2014</v>
      </c>
      <c r="C19" s="71"/>
      <c r="D19" s="71"/>
      <c r="E19" s="71"/>
      <c r="F19" s="71"/>
      <c r="G19" s="71"/>
      <c r="H19" s="71"/>
      <c r="I19" s="71"/>
      <c r="J19" s="71"/>
      <c r="K19" s="71"/>
      <c r="L19" s="72"/>
    </row>
    <row r="20" spans="2:12" x14ac:dyDescent="0.2">
      <c r="B20" s="23"/>
      <c r="C20" s="73" t="s">
        <v>30</v>
      </c>
      <c r="D20" s="74"/>
      <c r="E20" s="74"/>
      <c r="F20" s="75"/>
      <c r="G20" s="76" t="s">
        <v>31</v>
      </c>
      <c r="H20" s="77"/>
      <c r="I20" s="77"/>
      <c r="J20" s="78"/>
      <c r="K20" s="79" t="s">
        <v>32</v>
      </c>
      <c r="L20" s="78"/>
    </row>
    <row r="21" spans="2:12" x14ac:dyDescent="0.2">
      <c r="B21" s="24" t="s">
        <v>33</v>
      </c>
      <c r="C21" s="25" t="s">
        <v>34</v>
      </c>
      <c r="D21" s="26" t="s">
        <v>35</v>
      </c>
      <c r="E21" s="26" t="s">
        <v>36</v>
      </c>
      <c r="F21" s="27" t="s">
        <v>37</v>
      </c>
      <c r="G21" s="28" t="s">
        <v>38</v>
      </c>
      <c r="H21" s="29" t="s">
        <v>39</v>
      </c>
      <c r="I21" s="29" t="s">
        <v>40</v>
      </c>
      <c r="J21" s="30" t="s">
        <v>41</v>
      </c>
      <c r="K21" s="31" t="s">
        <v>42</v>
      </c>
      <c r="L21" s="30" t="s">
        <v>43</v>
      </c>
    </row>
    <row r="22" spans="2:12" x14ac:dyDescent="0.2">
      <c r="B22" s="32">
        <v>40909</v>
      </c>
      <c r="C22" s="33">
        <v>1500000</v>
      </c>
      <c r="D22" s="34">
        <f>4.31%/12</f>
        <v>3.5916666666666666E-3</v>
      </c>
      <c r="E22" s="35">
        <f t="shared" ref="E22:E33" si="6">C22*D22</f>
        <v>5387.5</v>
      </c>
      <c r="F22" s="36">
        <f>E22</f>
        <v>5387.5</v>
      </c>
      <c r="G22" s="37">
        <f>(1+0)*C22</f>
        <v>1500000</v>
      </c>
      <c r="H22" s="34">
        <v>0</v>
      </c>
      <c r="I22" s="38">
        <v>0</v>
      </c>
      <c r="J22" s="36">
        <f>I22</f>
        <v>0</v>
      </c>
      <c r="K22" s="39">
        <f t="shared" ref="K22:L33" si="7">E22+I22</f>
        <v>5387.5</v>
      </c>
      <c r="L22" s="40">
        <f t="shared" si="7"/>
        <v>5387.5</v>
      </c>
    </row>
    <row r="23" spans="2:12" x14ac:dyDescent="0.2">
      <c r="B23" s="41">
        <v>40940</v>
      </c>
      <c r="C23" s="33">
        <v>1500000</v>
      </c>
      <c r="D23" s="34">
        <f t="shared" ref="D23:D33" si="8">4.31%/12</f>
        <v>3.5916666666666666E-3</v>
      </c>
      <c r="E23" s="42">
        <f t="shared" si="6"/>
        <v>5387.5</v>
      </c>
      <c r="F23" s="36">
        <f t="shared" ref="F23:F33" si="9">E23+F22</f>
        <v>10775</v>
      </c>
      <c r="G23" s="43">
        <f t="shared" ref="G23:G33" si="10">C23+J22</f>
        <v>1500000</v>
      </c>
      <c r="H23" s="34">
        <v>0</v>
      </c>
      <c r="I23" s="44">
        <v>0</v>
      </c>
      <c r="J23" s="36">
        <f t="shared" ref="J23:J33" si="11">I23+J22</f>
        <v>0</v>
      </c>
      <c r="K23" s="45">
        <f t="shared" si="7"/>
        <v>5387.5</v>
      </c>
      <c r="L23" s="46">
        <f t="shared" si="7"/>
        <v>10775</v>
      </c>
    </row>
    <row r="24" spans="2:12" x14ac:dyDescent="0.2">
      <c r="B24" s="41">
        <v>40969</v>
      </c>
      <c r="C24" s="33">
        <v>1500000</v>
      </c>
      <c r="D24" s="34">
        <f t="shared" si="8"/>
        <v>3.5916666666666666E-3</v>
      </c>
      <c r="E24" s="42">
        <f t="shared" si="6"/>
        <v>5387.5</v>
      </c>
      <c r="F24" s="36">
        <f t="shared" si="9"/>
        <v>16162.5</v>
      </c>
      <c r="G24" s="43">
        <f t="shared" si="10"/>
        <v>1500000</v>
      </c>
      <c r="H24" s="34">
        <v>0</v>
      </c>
      <c r="I24" s="44">
        <v>0</v>
      </c>
      <c r="J24" s="36">
        <f t="shared" si="11"/>
        <v>0</v>
      </c>
      <c r="K24" s="45">
        <f t="shared" si="7"/>
        <v>5387.5</v>
      </c>
      <c r="L24" s="46">
        <f t="shared" si="7"/>
        <v>16162.5</v>
      </c>
    </row>
    <row r="25" spans="2:12" x14ac:dyDescent="0.2">
      <c r="B25" s="41">
        <v>41000</v>
      </c>
      <c r="C25" s="33">
        <v>1500000</v>
      </c>
      <c r="D25" s="34">
        <f t="shared" si="8"/>
        <v>3.5916666666666666E-3</v>
      </c>
      <c r="E25" s="42">
        <f t="shared" si="6"/>
        <v>5387.5</v>
      </c>
      <c r="F25" s="36">
        <f t="shared" si="9"/>
        <v>21550</v>
      </c>
      <c r="G25" s="43">
        <f t="shared" si="10"/>
        <v>1500000</v>
      </c>
      <c r="H25" s="34">
        <v>0</v>
      </c>
      <c r="I25" s="44">
        <v>0</v>
      </c>
      <c r="J25" s="36">
        <f t="shared" si="11"/>
        <v>0</v>
      </c>
      <c r="K25" s="45">
        <f t="shared" si="7"/>
        <v>5387.5</v>
      </c>
      <c r="L25" s="46">
        <f t="shared" si="7"/>
        <v>21550</v>
      </c>
    </row>
    <row r="26" spans="2:12" x14ac:dyDescent="0.2">
      <c r="B26" s="41">
        <v>41030</v>
      </c>
      <c r="C26" s="33">
        <v>1500000</v>
      </c>
      <c r="D26" s="34">
        <f t="shared" si="8"/>
        <v>3.5916666666666666E-3</v>
      </c>
      <c r="E26" s="42">
        <f t="shared" si="6"/>
        <v>5387.5</v>
      </c>
      <c r="F26" s="36">
        <f t="shared" si="9"/>
        <v>26937.5</v>
      </c>
      <c r="G26" s="43">
        <f t="shared" si="10"/>
        <v>1500000</v>
      </c>
      <c r="H26" s="34">
        <v>0</v>
      </c>
      <c r="I26" s="44">
        <v>0</v>
      </c>
      <c r="J26" s="36">
        <f t="shared" si="11"/>
        <v>0</v>
      </c>
      <c r="K26" s="45">
        <f t="shared" si="7"/>
        <v>5387.5</v>
      </c>
      <c r="L26" s="46">
        <f t="shared" si="7"/>
        <v>26937.5</v>
      </c>
    </row>
    <row r="27" spans="2:12" x14ac:dyDescent="0.2">
      <c r="B27" s="41">
        <v>41061</v>
      </c>
      <c r="C27" s="33">
        <v>1500000</v>
      </c>
      <c r="D27" s="34">
        <f t="shared" si="8"/>
        <v>3.5916666666666666E-3</v>
      </c>
      <c r="E27" s="42">
        <f t="shared" si="6"/>
        <v>5387.5</v>
      </c>
      <c r="F27" s="36">
        <f t="shared" si="9"/>
        <v>32325</v>
      </c>
      <c r="G27" s="43">
        <f t="shared" si="10"/>
        <v>1500000</v>
      </c>
      <c r="H27" s="34">
        <v>0</v>
      </c>
      <c r="I27" s="44">
        <v>0</v>
      </c>
      <c r="J27" s="36">
        <f t="shared" si="11"/>
        <v>0</v>
      </c>
      <c r="K27" s="45">
        <f t="shared" si="7"/>
        <v>5387.5</v>
      </c>
      <c r="L27" s="46">
        <f t="shared" si="7"/>
        <v>32325</v>
      </c>
    </row>
    <row r="28" spans="2:12" x14ac:dyDescent="0.2">
      <c r="B28" s="41">
        <v>41091</v>
      </c>
      <c r="C28" s="33">
        <v>1500000</v>
      </c>
      <c r="D28" s="34">
        <f t="shared" si="8"/>
        <v>3.5916666666666666E-3</v>
      </c>
      <c r="E28" s="42">
        <f t="shared" si="6"/>
        <v>5387.5</v>
      </c>
      <c r="F28" s="36">
        <f t="shared" si="9"/>
        <v>37712.5</v>
      </c>
      <c r="G28" s="43">
        <f t="shared" si="10"/>
        <v>1500000</v>
      </c>
      <c r="H28" s="34">
        <v>0</v>
      </c>
      <c r="I28" s="44">
        <v>0</v>
      </c>
      <c r="J28" s="36">
        <f t="shared" si="11"/>
        <v>0</v>
      </c>
      <c r="K28" s="45">
        <f t="shared" si="7"/>
        <v>5387.5</v>
      </c>
      <c r="L28" s="46">
        <f t="shared" si="7"/>
        <v>37712.5</v>
      </c>
    </row>
    <row r="29" spans="2:12" x14ac:dyDescent="0.2">
      <c r="B29" s="41">
        <v>41122</v>
      </c>
      <c r="C29" s="33">
        <v>1500000</v>
      </c>
      <c r="D29" s="34">
        <f t="shared" si="8"/>
        <v>3.5916666666666666E-3</v>
      </c>
      <c r="E29" s="42">
        <f t="shared" si="6"/>
        <v>5387.5</v>
      </c>
      <c r="F29" s="36">
        <f t="shared" si="9"/>
        <v>43100</v>
      </c>
      <c r="G29" s="43">
        <f t="shared" si="10"/>
        <v>1500000</v>
      </c>
      <c r="H29" s="34">
        <v>0</v>
      </c>
      <c r="I29" s="44">
        <v>0</v>
      </c>
      <c r="J29" s="36">
        <f t="shared" si="11"/>
        <v>0</v>
      </c>
      <c r="K29" s="45">
        <f t="shared" si="7"/>
        <v>5387.5</v>
      </c>
      <c r="L29" s="46">
        <f t="shared" si="7"/>
        <v>43100</v>
      </c>
    </row>
    <row r="30" spans="2:12" x14ac:dyDescent="0.2">
      <c r="B30" s="41">
        <v>41153</v>
      </c>
      <c r="C30" s="33">
        <v>1500000</v>
      </c>
      <c r="D30" s="34">
        <f t="shared" si="8"/>
        <v>3.5916666666666666E-3</v>
      </c>
      <c r="E30" s="42">
        <f t="shared" si="6"/>
        <v>5387.5</v>
      </c>
      <c r="F30" s="36">
        <f t="shared" si="9"/>
        <v>48487.5</v>
      </c>
      <c r="G30" s="43">
        <f t="shared" si="10"/>
        <v>1500000</v>
      </c>
      <c r="H30" s="34">
        <v>0</v>
      </c>
      <c r="I30" s="44">
        <v>0</v>
      </c>
      <c r="J30" s="36">
        <f t="shared" si="11"/>
        <v>0</v>
      </c>
      <c r="K30" s="45">
        <f t="shared" si="7"/>
        <v>5387.5</v>
      </c>
      <c r="L30" s="46">
        <f t="shared" si="7"/>
        <v>48487.5</v>
      </c>
    </row>
    <row r="31" spans="2:12" x14ac:dyDescent="0.2">
      <c r="B31" s="41">
        <v>41183</v>
      </c>
      <c r="C31" s="33">
        <v>1500000</v>
      </c>
      <c r="D31" s="34">
        <f t="shared" si="8"/>
        <v>3.5916666666666666E-3</v>
      </c>
      <c r="E31" s="42">
        <f t="shared" si="6"/>
        <v>5387.5</v>
      </c>
      <c r="F31" s="36">
        <f t="shared" si="9"/>
        <v>53875</v>
      </c>
      <c r="G31" s="43">
        <f t="shared" si="10"/>
        <v>1500000</v>
      </c>
      <c r="H31" s="34">
        <v>0</v>
      </c>
      <c r="I31" s="44">
        <v>0</v>
      </c>
      <c r="J31" s="36">
        <f t="shared" si="11"/>
        <v>0</v>
      </c>
      <c r="K31" s="45">
        <f t="shared" si="7"/>
        <v>5387.5</v>
      </c>
      <c r="L31" s="46">
        <f t="shared" si="7"/>
        <v>53875</v>
      </c>
    </row>
    <row r="32" spans="2:12" x14ac:dyDescent="0.2">
      <c r="B32" s="41">
        <v>41214</v>
      </c>
      <c r="C32" s="33">
        <v>1500000</v>
      </c>
      <c r="D32" s="34">
        <f t="shared" si="8"/>
        <v>3.5916666666666666E-3</v>
      </c>
      <c r="E32" s="42">
        <f t="shared" si="6"/>
        <v>5387.5</v>
      </c>
      <c r="F32" s="36">
        <f t="shared" si="9"/>
        <v>59262.5</v>
      </c>
      <c r="G32" s="43">
        <f t="shared" si="10"/>
        <v>1500000</v>
      </c>
      <c r="H32" s="34">
        <v>0</v>
      </c>
      <c r="I32" s="44">
        <v>0</v>
      </c>
      <c r="J32" s="36">
        <f t="shared" si="11"/>
        <v>0</v>
      </c>
      <c r="K32" s="45">
        <f t="shared" si="7"/>
        <v>5387.5</v>
      </c>
      <c r="L32" s="46">
        <f t="shared" si="7"/>
        <v>59262.5</v>
      </c>
    </row>
    <row r="33" spans="2:12" ht="13.5" thickBot="1" x14ac:dyDescent="0.25">
      <c r="B33" s="47">
        <v>41244</v>
      </c>
      <c r="C33" s="33">
        <v>1500000</v>
      </c>
      <c r="D33" s="34">
        <f t="shared" si="8"/>
        <v>3.5916666666666666E-3</v>
      </c>
      <c r="E33" s="49">
        <f t="shared" si="6"/>
        <v>5387.5</v>
      </c>
      <c r="F33" s="50">
        <f t="shared" si="9"/>
        <v>64650</v>
      </c>
      <c r="G33" s="51">
        <f t="shared" si="10"/>
        <v>1500000</v>
      </c>
      <c r="H33" s="34">
        <v>0</v>
      </c>
      <c r="I33" s="52">
        <v>0</v>
      </c>
      <c r="J33" s="50">
        <f t="shared" si="11"/>
        <v>0</v>
      </c>
      <c r="K33" s="53">
        <f t="shared" si="7"/>
        <v>5387.5</v>
      </c>
      <c r="L33" s="54">
        <f t="shared" si="7"/>
        <v>64650</v>
      </c>
    </row>
    <row r="34" spans="2:12" ht="13.5" thickBot="1" x14ac:dyDescent="0.25">
      <c r="B34" s="55"/>
      <c r="C34" s="56"/>
      <c r="D34" s="57">
        <f>SUM(D22:D33)</f>
        <v>4.3099999999999999E-2</v>
      </c>
      <c r="E34" s="56"/>
      <c r="F34" s="58"/>
      <c r="G34" s="59"/>
      <c r="H34" s="60"/>
      <c r="I34" s="58"/>
      <c r="J34" s="61"/>
      <c r="K34" s="59"/>
      <c r="L34" s="61"/>
    </row>
    <row r="35" spans="2:12" ht="13.5" thickBot="1" x14ac:dyDescent="0.25"/>
    <row r="36" spans="2:12" ht="13.5" thickBot="1" x14ac:dyDescent="0.25">
      <c r="B36" s="70">
        <v>2015</v>
      </c>
      <c r="C36" s="71"/>
      <c r="D36" s="71"/>
      <c r="E36" s="71"/>
      <c r="F36" s="71"/>
      <c r="G36" s="71"/>
      <c r="H36" s="71"/>
      <c r="I36" s="71"/>
      <c r="J36" s="71"/>
      <c r="K36" s="71"/>
      <c r="L36" s="72"/>
    </row>
    <row r="37" spans="2:12" x14ac:dyDescent="0.2">
      <c r="B37" s="23"/>
      <c r="C37" s="73" t="s">
        <v>30</v>
      </c>
      <c r="D37" s="74"/>
      <c r="E37" s="74"/>
      <c r="F37" s="75"/>
      <c r="G37" s="76" t="s">
        <v>31</v>
      </c>
      <c r="H37" s="77"/>
      <c r="I37" s="77"/>
      <c r="J37" s="78"/>
      <c r="K37" s="79" t="s">
        <v>44</v>
      </c>
      <c r="L37" s="78"/>
    </row>
    <row r="38" spans="2:12" x14ac:dyDescent="0.2">
      <c r="B38" s="24" t="s">
        <v>33</v>
      </c>
      <c r="C38" s="25" t="s">
        <v>34</v>
      </c>
      <c r="D38" s="26" t="s">
        <v>35</v>
      </c>
      <c r="E38" s="26" t="s">
        <v>36</v>
      </c>
      <c r="F38" s="27" t="s">
        <v>37</v>
      </c>
      <c r="G38" s="28" t="s">
        <v>38</v>
      </c>
      <c r="H38" s="29" t="s">
        <v>39</v>
      </c>
      <c r="I38" s="29" t="s">
        <v>40</v>
      </c>
      <c r="J38" s="30" t="s">
        <v>41</v>
      </c>
      <c r="K38" s="31" t="s">
        <v>42</v>
      </c>
      <c r="L38" s="30" t="s">
        <v>43</v>
      </c>
    </row>
    <row r="39" spans="2:12" x14ac:dyDescent="0.2">
      <c r="B39" s="32">
        <v>40544</v>
      </c>
      <c r="C39" s="33">
        <v>1500000</v>
      </c>
      <c r="D39" s="62">
        <f>4.07%/12</f>
        <v>3.3916666666666665E-3</v>
      </c>
      <c r="E39" s="35">
        <f t="shared" ref="E39:E50" si="12">C39*D39</f>
        <v>5087.5</v>
      </c>
      <c r="F39" s="36">
        <f>E39</f>
        <v>5087.5</v>
      </c>
      <c r="G39" s="37">
        <f>(1+0)*C39</f>
        <v>1500000</v>
      </c>
      <c r="H39" s="62">
        <v>0</v>
      </c>
      <c r="I39" s="35">
        <f t="shared" ref="I39:I50" si="13">IF(C39&gt;0,H39*G39,0)</f>
        <v>0</v>
      </c>
      <c r="J39" s="36">
        <f>I39</f>
        <v>0</v>
      </c>
      <c r="K39" s="39">
        <f t="shared" ref="K39:L50" si="14">E39+I39</f>
        <v>5087.5</v>
      </c>
      <c r="L39" s="40">
        <f t="shared" si="14"/>
        <v>5087.5</v>
      </c>
    </row>
    <row r="40" spans="2:12" x14ac:dyDescent="0.2">
      <c r="B40" s="41">
        <v>40575</v>
      </c>
      <c r="C40" s="33">
        <v>1500000</v>
      </c>
      <c r="D40" s="62">
        <f t="shared" ref="D40:D50" si="15">4.07%/12</f>
        <v>3.3916666666666665E-3</v>
      </c>
      <c r="E40" s="42">
        <f t="shared" si="12"/>
        <v>5087.5</v>
      </c>
      <c r="F40" s="36">
        <f t="shared" ref="F40:F50" si="16">E40+F39</f>
        <v>10175</v>
      </c>
      <c r="G40" s="43">
        <f t="shared" ref="G40:G50" si="17">C40+J39</f>
        <v>1500000</v>
      </c>
      <c r="H40" s="62">
        <v>0</v>
      </c>
      <c r="I40" s="42">
        <f t="shared" si="13"/>
        <v>0</v>
      </c>
      <c r="J40" s="36">
        <f t="shared" ref="J40:J50" si="18">I40+J39</f>
        <v>0</v>
      </c>
      <c r="K40" s="45">
        <f t="shared" si="14"/>
        <v>5087.5</v>
      </c>
      <c r="L40" s="46">
        <f t="shared" si="14"/>
        <v>10175</v>
      </c>
    </row>
    <row r="41" spans="2:12" x14ac:dyDescent="0.2">
      <c r="B41" s="41">
        <v>40603</v>
      </c>
      <c r="C41" s="33">
        <v>1500000</v>
      </c>
      <c r="D41" s="62">
        <f t="shared" si="15"/>
        <v>3.3916666666666665E-3</v>
      </c>
      <c r="E41" s="42">
        <f t="shared" si="12"/>
        <v>5087.5</v>
      </c>
      <c r="F41" s="36">
        <f t="shared" si="16"/>
        <v>15262.5</v>
      </c>
      <c r="G41" s="43">
        <f t="shared" si="17"/>
        <v>1500000</v>
      </c>
      <c r="H41" s="62">
        <v>0</v>
      </c>
      <c r="I41" s="42">
        <f t="shared" si="13"/>
        <v>0</v>
      </c>
      <c r="J41" s="36">
        <f t="shared" si="18"/>
        <v>0</v>
      </c>
      <c r="K41" s="45">
        <f t="shared" si="14"/>
        <v>5087.5</v>
      </c>
      <c r="L41" s="46">
        <f t="shared" si="14"/>
        <v>15262.5</v>
      </c>
    </row>
    <row r="42" spans="2:12" x14ac:dyDescent="0.2">
      <c r="B42" s="41">
        <v>40634</v>
      </c>
      <c r="C42" s="33">
        <v>1500000</v>
      </c>
      <c r="D42" s="62">
        <f t="shared" si="15"/>
        <v>3.3916666666666665E-3</v>
      </c>
      <c r="E42" s="42">
        <f t="shared" si="12"/>
        <v>5087.5</v>
      </c>
      <c r="F42" s="36">
        <f t="shared" si="16"/>
        <v>20350</v>
      </c>
      <c r="G42" s="43">
        <f t="shared" si="17"/>
        <v>1500000</v>
      </c>
      <c r="H42" s="62">
        <v>0</v>
      </c>
      <c r="I42" s="42">
        <f t="shared" si="13"/>
        <v>0</v>
      </c>
      <c r="J42" s="36">
        <f t="shared" si="18"/>
        <v>0</v>
      </c>
      <c r="K42" s="45">
        <f t="shared" si="14"/>
        <v>5087.5</v>
      </c>
      <c r="L42" s="46">
        <f t="shared" si="14"/>
        <v>20350</v>
      </c>
    </row>
    <row r="43" spans="2:12" x14ac:dyDescent="0.2">
      <c r="B43" s="41">
        <v>40664</v>
      </c>
      <c r="C43" s="33">
        <v>1500000</v>
      </c>
      <c r="D43" s="62">
        <f t="shared" si="15"/>
        <v>3.3916666666666665E-3</v>
      </c>
      <c r="E43" s="42">
        <f t="shared" si="12"/>
        <v>5087.5</v>
      </c>
      <c r="F43" s="36">
        <f t="shared" si="16"/>
        <v>25437.5</v>
      </c>
      <c r="G43" s="43">
        <f t="shared" si="17"/>
        <v>1500000</v>
      </c>
      <c r="H43" s="62">
        <v>0</v>
      </c>
      <c r="I43" s="42">
        <f t="shared" si="13"/>
        <v>0</v>
      </c>
      <c r="J43" s="36">
        <f t="shared" si="18"/>
        <v>0</v>
      </c>
      <c r="K43" s="45">
        <f t="shared" si="14"/>
        <v>5087.5</v>
      </c>
      <c r="L43" s="46">
        <f t="shared" si="14"/>
        <v>25437.5</v>
      </c>
    </row>
    <row r="44" spans="2:12" x14ac:dyDescent="0.2">
      <c r="B44" s="41">
        <v>40695</v>
      </c>
      <c r="C44" s="33">
        <v>1500000</v>
      </c>
      <c r="D44" s="62">
        <f t="shared" si="15"/>
        <v>3.3916666666666665E-3</v>
      </c>
      <c r="E44" s="42">
        <f t="shared" si="12"/>
        <v>5087.5</v>
      </c>
      <c r="F44" s="36">
        <f t="shared" si="16"/>
        <v>30525</v>
      </c>
      <c r="G44" s="43">
        <f t="shared" si="17"/>
        <v>1500000</v>
      </c>
      <c r="H44" s="62">
        <v>0</v>
      </c>
      <c r="I44" s="42">
        <f t="shared" si="13"/>
        <v>0</v>
      </c>
      <c r="J44" s="36">
        <f t="shared" si="18"/>
        <v>0</v>
      </c>
      <c r="K44" s="45">
        <f t="shared" si="14"/>
        <v>5087.5</v>
      </c>
      <c r="L44" s="46">
        <f t="shared" si="14"/>
        <v>30525</v>
      </c>
    </row>
    <row r="45" spans="2:12" x14ac:dyDescent="0.2">
      <c r="B45" s="41">
        <v>40725</v>
      </c>
      <c r="C45" s="33">
        <v>1500000</v>
      </c>
      <c r="D45" s="62">
        <f t="shared" si="15"/>
        <v>3.3916666666666665E-3</v>
      </c>
      <c r="E45" s="42">
        <f t="shared" si="12"/>
        <v>5087.5</v>
      </c>
      <c r="F45" s="36">
        <f t="shared" si="16"/>
        <v>35612.5</v>
      </c>
      <c r="G45" s="43">
        <f t="shared" si="17"/>
        <v>1500000</v>
      </c>
      <c r="H45" s="62">
        <v>0</v>
      </c>
      <c r="I45" s="42">
        <f t="shared" si="13"/>
        <v>0</v>
      </c>
      <c r="J45" s="36">
        <f t="shared" si="18"/>
        <v>0</v>
      </c>
      <c r="K45" s="45">
        <f t="shared" si="14"/>
        <v>5087.5</v>
      </c>
      <c r="L45" s="46">
        <f t="shared" si="14"/>
        <v>35612.5</v>
      </c>
    </row>
    <row r="46" spans="2:12" x14ac:dyDescent="0.2">
      <c r="B46" s="41">
        <v>40756</v>
      </c>
      <c r="C46" s="33">
        <v>1500000</v>
      </c>
      <c r="D46" s="62">
        <f t="shared" si="15"/>
        <v>3.3916666666666665E-3</v>
      </c>
      <c r="E46" s="42">
        <f t="shared" si="12"/>
        <v>5087.5</v>
      </c>
      <c r="F46" s="36">
        <f t="shared" si="16"/>
        <v>40700</v>
      </c>
      <c r="G46" s="43">
        <f t="shared" si="17"/>
        <v>1500000</v>
      </c>
      <c r="H46" s="62">
        <v>0</v>
      </c>
      <c r="I46" s="42">
        <f t="shared" si="13"/>
        <v>0</v>
      </c>
      <c r="J46" s="36">
        <f t="shared" si="18"/>
        <v>0</v>
      </c>
      <c r="K46" s="45">
        <f t="shared" si="14"/>
        <v>5087.5</v>
      </c>
      <c r="L46" s="46">
        <f t="shared" si="14"/>
        <v>40700</v>
      </c>
    </row>
    <row r="47" spans="2:12" x14ac:dyDescent="0.2">
      <c r="B47" s="41">
        <v>40787</v>
      </c>
      <c r="C47" s="33">
        <v>1500000</v>
      </c>
      <c r="D47" s="62">
        <f t="shared" si="15"/>
        <v>3.3916666666666665E-3</v>
      </c>
      <c r="E47" s="42">
        <f t="shared" si="12"/>
        <v>5087.5</v>
      </c>
      <c r="F47" s="36">
        <f t="shared" si="16"/>
        <v>45787.5</v>
      </c>
      <c r="G47" s="43">
        <f t="shared" si="17"/>
        <v>1500000</v>
      </c>
      <c r="H47" s="62">
        <v>0</v>
      </c>
      <c r="I47" s="42">
        <f t="shared" si="13"/>
        <v>0</v>
      </c>
      <c r="J47" s="36">
        <f t="shared" si="18"/>
        <v>0</v>
      </c>
      <c r="K47" s="45">
        <f t="shared" si="14"/>
        <v>5087.5</v>
      </c>
      <c r="L47" s="46">
        <f t="shared" si="14"/>
        <v>45787.5</v>
      </c>
    </row>
    <row r="48" spans="2:12" x14ac:dyDescent="0.2">
      <c r="B48" s="41">
        <v>40817</v>
      </c>
      <c r="C48" s="33">
        <v>1500000</v>
      </c>
      <c r="D48" s="62">
        <f t="shared" si="15"/>
        <v>3.3916666666666665E-3</v>
      </c>
      <c r="E48" s="42">
        <f t="shared" si="12"/>
        <v>5087.5</v>
      </c>
      <c r="F48" s="36">
        <f t="shared" si="16"/>
        <v>50875</v>
      </c>
      <c r="G48" s="43">
        <f t="shared" si="17"/>
        <v>1500000</v>
      </c>
      <c r="H48" s="62">
        <v>0</v>
      </c>
      <c r="I48" s="42">
        <f t="shared" si="13"/>
        <v>0</v>
      </c>
      <c r="J48" s="36">
        <f t="shared" si="18"/>
        <v>0</v>
      </c>
      <c r="K48" s="45">
        <f t="shared" si="14"/>
        <v>5087.5</v>
      </c>
      <c r="L48" s="46">
        <f t="shared" si="14"/>
        <v>50875</v>
      </c>
    </row>
    <row r="49" spans="2:12" x14ac:dyDescent="0.2">
      <c r="B49" s="41">
        <v>40848</v>
      </c>
      <c r="C49" s="33">
        <v>1500000</v>
      </c>
      <c r="D49" s="62">
        <f t="shared" si="15"/>
        <v>3.3916666666666665E-3</v>
      </c>
      <c r="E49" s="42">
        <f t="shared" si="12"/>
        <v>5087.5</v>
      </c>
      <c r="F49" s="36">
        <f t="shared" si="16"/>
        <v>55962.5</v>
      </c>
      <c r="G49" s="43">
        <f t="shared" si="17"/>
        <v>1500000</v>
      </c>
      <c r="H49" s="62">
        <v>0</v>
      </c>
      <c r="I49" s="42">
        <f t="shared" si="13"/>
        <v>0</v>
      </c>
      <c r="J49" s="36">
        <f t="shared" si="18"/>
        <v>0</v>
      </c>
      <c r="K49" s="45">
        <f t="shared" si="14"/>
        <v>5087.5</v>
      </c>
      <c r="L49" s="46">
        <f t="shared" si="14"/>
        <v>55962.5</v>
      </c>
    </row>
    <row r="50" spans="2:12" ht="13.5" thickBot="1" x14ac:dyDescent="0.25">
      <c r="B50" s="47">
        <v>40878</v>
      </c>
      <c r="C50" s="33">
        <v>1500000</v>
      </c>
      <c r="D50" s="62">
        <f t="shared" si="15"/>
        <v>3.3916666666666665E-3</v>
      </c>
      <c r="E50" s="49">
        <f t="shared" si="12"/>
        <v>5087.5</v>
      </c>
      <c r="F50" s="50">
        <f t="shared" si="16"/>
        <v>61050</v>
      </c>
      <c r="G50" s="51">
        <f t="shared" si="17"/>
        <v>1500000</v>
      </c>
      <c r="H50" s="62">
        <v>0</v>
      </c>
      <c r="I50" s="49">
        <f t="shared" si="13"/>
        <v>0</v>
      </c>
      <c r="J50" s="50">
        <f t="shared" si="18"/>
        <v>0</v>
      </c>
      <c r="K50" s="53">
        <f t="shared" si="14"/>
        <v>5087.5</v>
      </c>
      <c r="L50" s="54">
        <f t="shared" si="14"/>
        <v>61050</v>
      </c>
    </row>
    <row r="51" spans="2:12" ht="13.5" thickBot="1" x14ac:dyDescent="0.25">
      <c r="B51" s="55"/>
      <c r="C51" s="56"/>
      <c r="D51" s="63">
        <f>SUM(D39:D50)</f>
        <v>4.0700000000000007E-2</v>
      </c>
      <c r="E51" s="56"/>
      <c r="F51" s="58"/>
      <c r="G51" s="59"/>
      <c r="H51" s="58"/>
      <c r="I51" s="58"/>
      <c r="J51" s="61"/>
      <c r="K51" s="59"/>
      <c r="L51" s="61"/>
    </row>
    <row r="52" spans="2:12" ht="13.5" thickBot="1" x14ac:dyDescent="0.25"/>
    <row r="53" spans="2:12" ht="13.5" thickBot="1" x14ac:dyDescent="0.25">
      <c r="B53" s="70">
        <v>2016</v>
      </c>
      <c r="C53" s="71"/>
      <c r="D53" s="71"/>
      <c r="E53" s="71"/>
      <c r="F53" s="71"/>
      <c r="G53" s="71"/>
      <c r="H53" s="71"/>
      <c r="I53" s="71"/>
      <c r="J53" s="71"/>
      <c r="K53" s="71"/>
      <c r="L53" s="72"/>
    </row>
    <row r="54" spans="2:12" x14ac:dyDescent="0.2">
      <c r="B54" s="23"/>
      <c r="C54" s="73" t="s">
        <v>30</v>
      </c>
      <c r="D54" s="74"/>
      <c r="E54" s="74"/>
      <c r="F54" s="75"/>
      <c r="G54" s="76" t="s">
        <v>31</v>
      </c>
      <c r="H54" s="77"/>
      <c r="I54" s="77"/>
      <c r="J54" s="78"/>
      <c r="K54" s="79" t="s">
        <v>44</v>
      </c>
      <c r="L54" s="78"/>
    </row>
    <row r="55" spans="2:12" x14ac:dyDescent="0.2">
      <c r="B55" s="24" t="s">
        <v>33</v>
      </c>
      <c r="C55" s="25" t="s">
        <v>34</v>
      </c>
      <c r="D55" s="26" t="s">
        <v>35</v>
      </c>
      <c r="E55" s="26" t="s">
        <v>36</v>
      </c>
      <c r="F55" s="27" t="s">
        <v>37</v>
      </c>
      <c r="G55" s="28" t="s">
        <v>38</v>
      </c>
      <c r="H55" s="29" t="s">
        <v>39</v>
      </c>
      <c r="I55" s="29" t="s">
        <v>40</v>
      </c>
      <c r="J55" s="30" t="s">
        <v>41</v>
      </c>
      <c r="K55" s="31" t="s">
        <v>42</v>
      </c>
      <c r="L55" s="30" t="s">
        <v>43</v>
      </c>
    </row>
    <row r="56" spans="2:12" x14ac:dyDescent="0.2">
      <c r="B56" s="32">
        <v>40179</v>
      </c>
      <c r="C56" s="33">
        <v>1500000</v>
      </c>
      <c r="D56" s="64">
        <f>3.41%/12</f>
        <v>2.8416666666666664E-3</v>
      </c>
      <c r="E56" s="35">
        <f t="shared" ref="E56:E67" si="19">C56*D56</f>
        <v>4262.5</v>
      </c>
      <c r="F56" s="36">
        <f>E56</f>
        <v>4262.5</v>
      </c>
      <c r="G56" s="37">
        <f>(1+0)*C56</f>
        <v>1500000</v>
      </c>
      <c r="H56" s="34">
        <v>0</v>
      </c>
      <c r="I56" s="35">
        <f t="shared" ref="I56:I67" si="20">IF(C56&gt;0,H56*G56,0)</f>
        <v>0</v>
      </c>
      <c r="J56" s="36">
        <f>I56</f>
        <v>0</v>
      </c>
      <c r="K56" s="39">
        <f t="shared" ref="K56:L67" si="21">E56+I56</f>
        <v>4262.5</v>
      </c>
      <c r="L56" s="40">
        <f t="shared" si="21"/>
        <v>4262.5</v>
      </c>
    </row>
    <row r="57" spans="2:12" x14ac:dyDescent="0.2">
      <c r="B57" s="41">
        <v>40210</v>
      </c>
      <c r="C57" s="33">
        <v>1500000</v>
      </c>
      <c r="D57" s="64">
        <f t="shared" ref="D57:D67" si="22">3.41%/12</f>
        <v>2.8416666666666664E-3</v>
      </c>
      <c r="E57" s="42">
        <f t="shared" si="19"/>
        <v>4262.5</v>
      </c>
      <c r="F57" s="36">
        <f t="shared" ref="F57:F67" si="23">E57+F56</f>
        <v>8525</v>
      </c>
      <c r="G57" s="43">
        <f t="shared" ref="G57:G67" si="24">C57+J56</f>
        <v>1500000</v>
      </c>
      <c r="H57" s="34">
        <v>0</v>
      </c>
      <c r="I57" s="42">
        <f t="shared" si="20"/>
        <v>0</v>
      </c>
      <c r="J57" s="36">
        <f t="shared" ref="J57:J67" si="25">I57+J56</f>
        <v>0</v>
      </c>
      <c r="K57" s="45">
        <f t="shared" si="21"/>
        <v>4262.5</v>
      </c>
      <c r="L57" s="46">
        <f t="shared" si="21"/>
        <v>8525</v>
      </c>
    </row>
    <row r="58" spans="2:12" x14ac:dyDescent="0.2">
      <c r="B58" s="41">
        <v>40238</v>
      </c>
      <c r="C58" s="33">
        <v>1500000</v>
      </c>
      <c r="D58" s="64">
        <f t="shared" si="22"/>
        <v>2.8416666666666664E-3</v>
      </c>
      <c r="E58" s="42">
        <f t="shared" si="19"/>
        <v>4262.5</v>
      </c>
      <c r="F58" s="36">
        <f t="shared" si="23"/>
        <v>12787.5</v>
      </c>
      <c r="G58" s="43">
        <f t="shared" si="24"/>
        <v>1500000</v>
      </c>
      <c r="H58" s="34">
        <v>0</v>
      </c>
      <c r="I58" s="42">
        <f t="shared" si="20"/>
        <v>0</v>
      </c>
      <c r="J58" s="36">
        <f t="shared" si="25"/>
        <v>0</v>
      </c>
      <c r="K58" s="45">
        <f t="shared" si="21"/>
        <v>4262.5</v>
      </c>
      <c r="L58" s="46">
        <f t="shared" si="21"/>
        <v>12787.5</v>
      </c>
    </row>
    <row r="59" spans="2:12" x14ac:dyDescent="0.2">
      <c r="B59" s="41">
        <v>40269</v>
      </c>
      <c r="C59" s="33">
        <v>1500000</v>
      </c>
      <c r="D59" s="64">
        <f t="shared" si="22"/>
        <v>2.8416666666666664E-3</v>
      </c>
      <c r="E59" s="42">
        <f t="shared" si="19"/>
        <v>4262.5</v>
      </c>
      <c r="F59" s="36">
        <f t="shared" si="23"/>
        <v>17050</v>
      </c>
      <c r="G59" s="43">
        <f t="shared" si="24"/>
        <v>1500000</v>
      </c>
      <c r="H59" s="34">
        <v>0</v>
      </c>
      <c r="I59" s="42">
        <f t="shared" si="20"/>
        <v>0</v>
      </c>
      <c r="J59" s="36">
        <f t="shared" si="25"/>
        <v>0</v>
      </c>
      <c r="K59" s="45">
        <f t="shared" si="21"/>
        <v>4262.5</v>
      </c>
      <c r="L59" s="46">
        <f t="shared" si="21"/>
        <v>17050</v>
      </c>
    </row>
    <row r="60" spans="2:12" x14ac:dyDescent="0.2">
      <c r="B60" s="41">
        <v>40299</v>
      </c>
      <c r="C60" s="33">
        <v>1500000</v>
      </c>
      <c r="D60" s="64">
        <f t="shared" si="22"/>
        <v>2.8416666666666664E-3</v>
      </c>
      <c r="E60" s="42">
        <f t="shared" si="19"/>
        <v>4262.5</v>
      </c>
      <c r="F60" s="36">
        <f t="shared" si="23"/>
        <v>21312.5</v>
      </c>
      <c r="G60" s="43">
        <f t="shared" si="24"/>
        <v>1500000</v>
      </c>
      <c r="H60" s="34">
        <v>0</v>
      </c>
      <c r="I60" s="42">
        <f t="shared" si="20"/>
        <v>0</v>
      </c>
      <c r="J60" s="36">
        <f t="shared" si="25"/>
        <v>0</v>
      </c>
      <c r="K60" s="45">
        <f t="shared" si="21"/>
        <v>4262.5</v>
      </c>
      <c r="L60" s="46">
        <f t="shared" si="21"/>
        <v>21312.5</v>
      </c>
    </row>
    <row r="61" spans="2:12" x14ac:dyDescent="0.2">
      <c r="B61" s="41">
        <v>40330</v>
      </c>
      <c r="C61" s="33">
        <v>1500000</v>
      </c>
      <c r="D61" s="64">
        <f t="shared" si="22"/>
        <v>2.8416666666666664E-3</v>
      </c>
      <c r="E61" s="42">
        <f t="shared" si="19"/>
        <v>4262.5</v>
      </c>
      <c r="F61" s="36">
        <f t="shared" si="23"/>
        <v>25575</v>
      </c>
      <c r="G61" s="43">
        <f t="shared" si="24"/>
        <v>1500000</v>
      </c>
      <c r="H61" s="34">
        <v>0</v>
      </c>
      <c r="I61" s="42">
        <f t="shared" si="20"/>
        <v>0</v>
      </c>
      <c r="J61" s="36">
        <f t="shared" si="25"/>
        <v>0</v>
      </c>
      <c r="K61" s="45">
        <f t="shared" si="21"/>
        <v>4262.5</v>
      </c>
      <c r="L61" s="46">
        <f t="shared" si="21"/>
        <v>25575</v>
      </c>
    </row>
    <row r="62" spans="2:12" x14ac:dyDescent="0.2">
      <c r="B62" s="41">
        <v>40360</v>
      </c>
      <c r="C62" s="33">
        <v>1500000</v>
      </c>
      <c r="D62" s="64">
        <f t="shared" si="22"/>
        <v>2.8416666666666664E-3</v>
      </c>
      <c r="E62" s="42">
        <f t="shared" si="19"/>
        <v>4262.5</v>
      </c>
      <c r="F62" s="36">
        <f t="shared" si="23"/>
        <v>29837.5</v>
      </c>
      <c r="G62" s="43">
        <f t="shared" si="24"/>
        <v>1500000</v>
      </c>
      <c r="H62" s="34">
        <v>0</v>
      </c>
      <c r="I62" s="42">
        <f t="shared" si="20"/>
        <v>0</v>
      </c>
      <c r="J62" s="36">
        <f t="shared" si="25"/>
        <v>0</v>
      </c>
      <c r="K62" s="45">
        <f t="shared" si="21"/>
        <v>4262.5</v>
      </c>
      <c r="L62" s="46">
        <f t="shared" si="21"/>
        <v>29837.5</v>
      </c>
    </row>
    <row r="63" spans="2:12" x14ac:dyDescent="0.2">
      <c r="B63" s="41">
        <v>40391</v>
      </c>
      <c r="C63" s="33">
        <v>1500000</v>
      </c>
      <c r="D63" s="64">
        <f t="shared" si="22"/>
        <v>2.8416666666666664E-3</v>
      </c>
      <c r="E63" s="42">
        <f t="shared" si="19"/>
        <v>4262.5</v>
      </c>
      <c r="F63" s="36">
        <f t="shared" si="23"/>
        <v>34100</v>
      </c>
      <c r="G63" s="43">
        <f t="shared" si="24"/>
        <v>1500000</v>
      </c>
      <c r="H63" s="34">
        <v>0</v>
      </c>
      <c r="I63" s="42">
        <f t="shared" si="20"/>
        <v>0</v>
      </c>
      <c r="J63" s="36">
        <f t="shared" si="25"/>
        <v>0</v>
      </c>
      <c r="K63" s="45">
        <f t="shared" si="21"/>
        <v>4262.5</v>
      </c>
      <c r="L63" s="46">
        <f t="shared" si="21"/>
        <v>34100</v>
      </c>
    </row>
    <row r="64" spans="2:12" x14ac:dyDescent="0.2">
      <c r="B64" s="41">
        <v>40422</v>
      </c>
      <c r="C64" s="33">
        <v>1500000</v>
      </c>
      <c r="D64" s="64">
        <f t="shared" si="22"/>
        <v>2.8416666666666664E-3</v>
      </c>
      <c r="E64" s="42">
        <f t="shared" si="19"/>
        <v>4262.5</v>
      </c>
      <c r="F64" s="36">
        <f t="shared" si="23"/>
        <v>38362.5</v>
      </c>
      <c r="G64" s="43">
        <f t="shared" si="24"/>
        <v>1500000</v>
      </c>
      <c r="H64" s="34">
        <v>0</v>
      </c>
      <c r="I64" s="42">
        <f t="shared" si="20"/>
        <v>0</v>
      </c>
      <c r="J64" s="36">
        <f t="shared" si="25"/>
        <v>0</v>
      </c>
      <c r="K64" s="45">
        <f t="shared" si="21"/>
        <v>4262.5</v>
      </c>
      <c r="L64" s="46">
        <f t="shared" si="21"/>
        <v>38362.5</v>
      </c>
    </row>
    <row r="65" spans="2:12" x14ac:dyDescent="0.2">
      <c r="B65" s="41">
        <v>40452</v>
      </c>
      <c r="C65" s="33">
        <v>1500000</v>
      </c>
      <c r="D65" s="64">
        <f t="shared" si="22"/>
        <v>2.8416666666666664E-3</v>
      </c>
      <c r="E65" s="42">
        <f t="shared" si="19"/>
        <v>4262.5</v>
      </c>
      <c r="F65" s="36">
        <f t="shared" si="23"/>
        <v>42625</v>
      </c>
      <c r="G65" s="43">
        <f t="shared" si="24"/>
        <v>1500000</v>
      </c>
      <c r="H65" s="34">
        <v>0</v>
      </c>
      <c r="I65" s="42">
        <f t="shared" si="20"/>
        <v>0</v>
      </c>
      <c r="J65" s="36">
        <f t="shared" si="25"/>
        <v>0</v>
      </c>
      <c r="K65" s="45">
        <f t="shared" si="21"/>
        <v>4262.5</v>
      </c>
      <c r="L65" s="46">
        <f t="shared" si="21"/>
        <v>42625</v>
      </c>
    </row>
    <row r="66" spans="2:12" x14ac:dyDescent="0.2">
      <c r="B66" s="41">
        <v>40483</v>
      </c>
      <c r="C66" s="33">
        <v>1500000</v>
      </c>
      <c r="D66" s="64">
        <f t="shared" si="22"/>
        <v>2.8416666666666664E-3</v>
      </c>
      <c r="E66" s="42">
        <f t="shared" si="19"/>
        <v>4262.5</v>
      </c>
      <c r="F66" s="36">
        <f t="shared" si="23"/>
        <v>46887.5</v>
      </c>
      <c r="G66" s="43">
        <f t="shared" si="24"/>
        <v>1500000</v>
      </c>
      <c r="H66" s="34">
        <v>0</v>
      </c>
      <c r="I66" s="42">
        <f t="shared" si="20"/>
        <v>0</v>
      </c>
      <c r="J66" s="36">
        <f t="shared" si="25"/>
        <v>0</v>
      </c>
      <c r="K66" s="45">
        <f t="shared" si="21"/>
        <v>4262.5</v>
      </c>
      <c r="L66" s="46">
        <f t="shared" si="21"/>
        <v>46887.5</v>
      </c>
    </row>
    <row r="67" spans="2:12" ht="13.5" thickBot="1" x14ac:dyDescent="0.25">
      <c r="B67" s="47">
        <v>40513</v>
      </c>
      <c r="C67" s="33">
        <v>1500000</v>
      </c>
      <c r="D67" s="64">
        <f t="shared" si="22"/>
        <v>2.8416666666666664E-3</v>
      </c>
      <c r="E67" s="49">
        <f t="shared" si="19"/>
        <v>4262.5</v>
      </c>
      <c r="F67" s="50">
        <f t="shared" si="23"/>
        <v>51150</v>
      </c>
      <c r="G67" s="51">
        <f t="shared" si="24"/>
        <v>1500000</v>
      </c>
      <c r="H67" s="34">
        <v>0</v>
      </c>
      <c r="I67" s="49">
        <f t="shared" si="20"/>
        <v>0</v>
      </c>
      <c r="J67" s="50">
        <f t="shared" si="25"/>
        <v>0</v>
      </c>
      <c r="K67" s="53">
        <f t="shared" si="21"/>
        <v>4262.5</v>
      </c>
      <c r="L67" s="54">
        <f t="shared" si="21"/>
        <v>51150</v>
      </c>
    </row>
    <row r="68" spans="2:12" ht="13.5" thickBot="1" x14ac:dyDescent="0.25">
      <c r="B68" s="55"/>
      <c r="C68" s="56"/>
      <c r="D68" s="63">
        <f>SUM(D56:D67)</f>
        <v>3.4099999999999998E-2</v>
      </c>
      <c r="E68" s="56"/>
      <c r="F68" s="58"/>
      <c r="G68" s="59"/>
      <c r="H68" s="58"/>
      <c r="I68" s="58"/>
      <c r="J68" s="61"/>
      <c r="K68" s="59"/>
      <c r="L68" s="61"/>
    </row>
    <row r="69" spans="2:12" ht="13.5" thickBot="1" x14ac:dyDescent="0.25"/>
    <row r="70" spans="2:12" ht="13.5" thickBot="1" x14ac:dyDescent="0.25">
      <c r="B70" s="70">
        <v>2009</v>
      </c>
      <c r="C70" s="71"/>
      <c r="D70" s="71"/>
      <c r="E70" s="71"/>
      <c r="F70" s="71"/>
      <c r="G70" s="71"/>
      <c r="H70" s="71"/>
      <c r="I70" s="71"/>
      <c r="J70" s="71"/>
      <c r="K70" s="71"/>
      <c r="L70" s="72"/>
    </row>
    <row r="71" spans="2:12" x14ac:dyDescent="0.2">
      <c r="B71" s="23"/>
      <c r="C71" s="73" t="s">
        <v>30</v>
      </c>
      <c r="D71" s="74"/>
      <c r="E71" s="74"/>
      <c r="F71" s="75"/>
      <c r="G71" s="76" t="s">
        <v>31</v>
      </c>
      <c r="H71" s="77"/>
      <c r="I71" s="77"/>
      <c r="J71" s="78"/>
      <c r="K71" s="79" t="s">
        <v>44</v>
      </c>
      <c r="L71" s="78"/>
    </row>
    <row r="72" spans="2:12" x14ac:dyDescent="0.2">
      <c r="B72" s="24" t="s">
        <v>33</v>
      </c>
      <c r="C72" s="25" t="s">
        <v>34</v>
      </c>
      <c r="D72" s="26" t="s">
        <v>35</v>
      </c>
      <c r="E72" s="26" t="s">
        <v>36</v>
      </c>
      <c r="F72" s="27" t="s">
        <v>37</v>
      </c>
      <c r="G72" s="28" t="s">
        <v>38</v>
      </c>
      <c r="H72" s="29" t="s">
        <v>39</v>
      </c>
      <c r="I72" s="29" t="s">
        <v>40</v>
      </c>
      <c r="J72" s="30" t="s">
        <v>41</v>
      </c>
      <c r="K72" s="31" t="s">
        <v>45</v>
      </c>
      <c r="L72" s="30" t="s">
        <v>46</v>
      </c>
    </row>
    <row r="73" spans="2:12" x14ac:dyDescent="0.2">
      <c r="B73" s="32">
        <v>39814</v>
      </c>
      <c r="C73" s="33"/>
      <c r="D73" s="64">
        <f t="shared" ref="D73:D84" si="26">4%/12</f>
        <v>3.3333333333333335E-3</v>
      </c>
      <c r="E73" s="35">
        <f t="shared" ref="E73:E84" si="27">C73*D73</f>
        <v>0</v>
      </c>
      <c r="F73" s="36">
        <f>E73</f>
        <v>0</v>
      </c>
      <c r="G73" s="37">
        <f>(1+0)*C73</f>
        <v>0</v>
      </c>
      <c r="H73" s="62">
        <v>0</v>
      </c>
      <c r="I73" s="35">
        <f t="shared" ref="I73:I84" si="28">IF(C73&gt;0,H73*G73,0)</f>
        <v>0</v>
      </c>
      <c r="J73" s="36">
        <f>I73</f>
        <v>0</v>
      </c>
      <c r="K73" s="39">
        <f t="shared" ref="K73:L84" si="29">E73+I73</f>
        <v>0</v>
      </c>
      <c r="L73" s="40">
        <f t="shared" si="29"/>
        <v>0</v>
      </c>
    </row>
    <row r="74" spans="2:12" x14ac:dyDescent="0.2">
      <c r="B74" s="41">
        <v>39845</v>
      </c>
      <c r="C74" s="65"/>
      <c r="D74" s="66">
        <f t="shared" si="26"/>
        <v>3.3333333333333335E-3</v>
      </c>
      <c r="E74" s="42">
        <f t="shared" si="27"/>
        <v>0</v>
      </c>
      <c r="F74" s="36">
        <f t="shared" ref="F74:F84" si="30">E74+F73</f>
        <v>0</v>
      </c>
      <c r="G74" s="43">
        <f t="shared" ref="G74:G84" si="31">C74+J73</f>
        <v>0</v>
      </c>
      <c r="H74" s="62">
        <v>0</v>
      </c>
      <c r="I74" s="42">
        <f t="shared" si="28"/>
        <v>0</v>
      </c>
      <c r="J74" s="36">
        <f t="shared" ref="J74:J84" si="32">I74+J73</f>
        <v>0</v>
      </c>
      <c r="K74" s="45">
        <f t="shared" si="29"/>
        <v>0</v>
      </c>
      <c r="L74" s="46">
        <f t="shared" si="29"/>
        <v>0</v>
      </c>
    </row>
    <row r="75" spans="2:12" x14ac:dyDescent="0.2">
      <c r="B75" s="41">
        <v>39873</v>
      </c>
      <c r="C75" s="65"/>
      <c r="D75" s="66">
        <f t="shared" si="26"/>
        <v>3.3333333333333335E-3</v>
      </c>
      <c r="E75" s="42">
        <f t="shared" si="27"/>
        <v>0</v>
      </c>
      <c r="F75" s="36">
        <f t="shared" si="30"/>
        <v>0</v>
      </c>
      <c r="G75" s="43">
        <f t="shared" si="31"/>
        <v>0</v>
      </c>
      <c r="H75" s="62">
        <v>0</v>
      </c>
      <c r="I75" s="42">
        <f t="shared" si="28"/>
        <v>0</v>
      </c>
      <c r="J75" s="36">
        <f t="shared" si="32"/>
        <v>0</v>
      </c>
      <c r="K75" s="45">
        <f t="shared" si="29"/>
        <v>0</v>
      </c>
      <c r="L75" s="46">
        <f t="shared" si="29"/>
        <v>0</v>
      </c>
    </row>
    <row r="76" spans="2:12" x14ac:dyDescent="0.2">
      <c r="B76" s="41">
        <v>39904</v>
      </c>
      <c r="C76" s="65"/>
      <c r="D76" s="66">
        <f t="shared" si="26"/>
        <v>3.3333333333333335E-3</v>
      </c>
      <c r="E76" s="42">
        <f t="shared" si="27"/>
        <v>0</v>
      </c>
      <c r="F76" s="36">
        <f t="shared" si="30"/>
        <v>0</v>
      </c>
      <c r="G76" s="43">
        <f t="shared" si="31"/>
        <v>0</v>
      </c>
      <c r="H76" s="62">
        <v>0</v>
      </c>
      <c r="I76" s="42">
        <f t="shared" si="28"/>
        <v>0</v>
      </c>
      <c r="J76" s="36">
        <f t="shared" si="32"/>
        <v>0</v>
      </c>
      <c r="K76" s="45">
        <f t="shared" si="29"/>
        <v>0</v>
      </c>
      <c r="L76" s="46">
        <f t="shared" si="29"/>
        <v>0</v>
      </c>
    </row>
    <row r="77" spans="2:12" x14ac:dyDescent="0.2">
      <c r="B77" s="41">
        <v>39934</v>
      </c>
      <c r="C77" s="65"/>
      <c r="D77" s="66">
        <f t="shared" si="26"/>
        <v>3.3333333333333335E-3</v>
      </c>
      <c r="E77" s="42">
        <f t="shared" si="27"/>
        <v>0</v>
      </c>
      <c r="F77" s="36">
        <f t="shared" si="30"/>
        <v>0</v>
      </c>
      <c r="G77" s="43">
        <f t="shared" si="31"/>
        <v>0</v>
      </c>
      <c r="H77" s="62">
        <v>0</v>
      </c>
      <c r="I77" s="42">
        <f t="shared" si="28"/>
        <v>0</v>
      </c>
      <c r="J77" s="36">
        <f t="shared" si="32"/>
        <v>0</v>
      </c>
      <c r="K77" s="45">
        <f t="shared" si="29"/>
        <v>0</v>
      </c>
      <c r="L77" s="46">
        <f t="shared" si="29"/>
        <v>0</v>
      </c>
    </row>
    <row r="78" spans="2:12" x14ac:dyDescent="0.2">
      <c r="B78" s="41">
        <v>39965</v>
      </c>
      <c r="C78" s="65"/>
      <c r="D78" s="66">
        <f t="shared" si="26"/>
        <v>3.3333333333333335E-3</v>
      </c>
      <c r="E78" s="42">
        <f t="shared" si="27"/>
        <v>0</v>
      </c>
      <c r="F78" s="36">
        <f t="shared" si="30"/>
        <v>0</v>
      </c>
      <c r="G78" s="43">
        <f t="shared" si="31"/>
        <v>0</v>
      </c>
      <c r="H78" s="62">
        <v>0</v>
      </c>
      <c r="I78" s="42">
        <f t="shared" si="28"/>
        <v>0</v>
      </c>
      <c r="J78" s="36">
        <f t="shared" si="32"/>
        <v>0</v>
      </c>
      <c r="K78" s="45">
        <f t="shared" si="29"/>
        <v>0</v>
      </c>
      <c r="L78" s="46">
        <f t="shared" si="29"/>
        <v>0</v>
      </c>
    </row>
    <row r="79" spans="2:12" x14ac:dyDescent="0.2">
      <c r="B79" s="41">
        <v>39995</v>
      </c>
      <c r="C79" s="65"/>
      <c r="D79" s="66">
        <f t="shared" si="26"/>
        <v>3.3333333333333335E-3</v>
      </c>
      <c r="E79" s="42">
        <f t="shared" si="27"/>
        <v>0</v>
      </c>
      <c r="F79" s="36">
        <f t="shared" si="30"/>
        <v>0</v>
      </c>
      <c r="G79" s="43">
        <f t="shared" si="31"/>
        <v>0</v>
      </c>
      <c r="H79" s="62">
        <v>0</v>
      </c>
      <c r="I79" s="42">
        <f t="shared" si="28"/>
        <v>0</v>
      </c>
      <c r="J79" s="36">
        <f t="shared" si="32"/>
        <v>0</v>
      </c>
      <c r="K79" s="45">
        <f t="shared" si="29"/>
        <v>0</v>
      </c>
      <c r="L79" s="46">
        <f t="shared" si="29"/>
        <v>0</v>
      </c>
    </row>
    <row r="80" spans="2:12" x14ac:dyDescent="0.2">
      <c r="B80" s="41">
        <v>40026</v>
      </c>
      <c r="C80" s="65"/>
      <c r="D80" s="66">
        <f t="shared" si="26"/>
        <v>3.3333333333333335E-3</v>
      </c>
      <c r="E80" s="42">
        <f t="shared" si="27"/>
        <v>0</v>
      </c>
      <c r="F80" s="36">
        <f t="shared" si="30"/>
        <v>0</v>
      </c>
      <c r="G80" s="43">
        <f t="shared" si="31"/>
        <v>0</v>
      </c>
      <c r="H80" s="62">
        <v>0</v>
      </c>
      <c r="I80" s="42">
        <f t="shared" si="28"/>
        <v>0</v>
      </c>
      <c r="J80" s="36">
        <f t="shared" si="32"/>
        <v>0</v>
      </c>
      <c r="K80" s="45">
        <f t="shared" si="29"/>
        <v>0</v>
      </c>
      <c r="L80" s="46">
        <f t="shared" si="29"/>
        <v>0</v>
      </c>
    </row>
    <row r="81" spans="2:12" x14ac:dyDescent="0.2">
      <c r="B81" s="41">
        <v>40057</v>
      </c>
      <c r="C81" s="65"/>
      <c r="D81" s="66">
        <f t="shared" si="26"/>
        <v>3.3333333333333335E-3</v>
      </c>
      <c r="E81" s="42">
        <f t="shared" si="27"/>
        <v>0</v>
      </c>
      <c r="F81" s="36">
        <f t="shared" si="30"/>
        <v>0</v>
      </c>
      <c r="G81" s="43">
        <f t="shared" si="31"/>
        <v>0</v>
      </c>
      <c r="H81" s="62">
        <v>0</v>
      </c>
      <c r="I81" s="42">
        <f t="shared" si="28"/>
        <v>0</v>
      </c>
      <c r="J81" s="36">
        <f t="shared" si="32"/>
        <v>0</v>
      </c>
      <c r="K81" s="45">
        <f t="shared" si="29"/>
        <v>0</v>
      </c>
      <c r="L81" s="46">
        <f t="shared" si="29"/>
        <v>0</v>
      </c>
    </row>
    <row r="82" spans="2:12" x14ac:dyDescent="0.2">
      <c r="B82" s="41">
        <v>40087</v>
      </c>
      <c r="C82" s="65"/>
      <c r="D82" s="66">
        <f t="shared" si="26"/>
        <v>3.3333333333333335E-3</v>
      </c>
      <c r="E82" s="42">
        <f t="shared" si="27"/>
        <v>0</v>
      </c>
      <c r="F82" s="36">
        <f t="shared" si="30"/>
        <v>0</v>
      </c>
      <c r="G82" s="43">
        <f t="shared" si="31"/>
        <v>0</v>
      </c>
      <c r="H82" s="62">
        <v>0</v>
      </c>
      <c r="I82" s="42">
        <f t="shared" si="28"/>
        <v>0</v>
      </c>
      <c r="J82" s="36">
        <f t="shared" si="32"/>
        <v>0</v>
      </c>
      <c r="K82" s="45">
        <f t="shared" si="29"/>
        <v>0</v>
      </c>
      <c r="L82" s="46">
        <f t="shared" si="29"/>
        <v>0</v>
      </c>
    </row>
    <row r="83" spans="2:12" x14ac:dyDescent="0.2">
      <c r="B83" s="41">
        <v>40118</v>
      </c>
      <c r="C83" s="65"/>
      <c r="D83" s="66">
        <f t="shared" si="26"/>
        <v>3.3333333333333335E-3</v>
      </c>
      <c r="E83" s="42">
        <f t="shared" si="27"/>
        <v>0</v>
      </c>
      <c r="F83" s="36">
        <f t="shared" si="30"/>
        <v>0</v>
      </c>
      <c r="G83" s="43">
        <f t="shared" si="31"/>
        <v>0</v>
      </c>
      <c r="H83" s="62">
        <v>0</v>
      </c>
      <c r="I83" s="42">
        <f t="shared" si="28"/>
        <v>0</v>
      </c>
      <c r="J83" s="36">
        <f t="shared" si="32"/>
        <v>0</v>
      </c>
      <c r="K83" s="45">
        <f t="shared" si="29"/>
        <v>0</v>
      </c>
      <c r="L83" s="46">
        <f t="shared" si="29"/>
        <v>0</v>
      </c>
    </row>
    <row r="84" spans="2:12" ht="13.5" thickBot="1" x14ac:dyDescent="0.25">
      <c r="B84" s="47">
        <v>40148</v>
      </c>
      <c r="C84" s="67"/>
      <c r="D84" s="68">
        <f t="shared" si="26"/>
        <v>3.3333333333333335E-3</v>
      </c>
      <c r="E84" s="49">
        <f t="shared" si="27"/>
        <v>0</v>
      </c>
      <c r="F84" s="50">
        <f t="shared" si="30"/>
        <v>0</v>
      </c>
      <c r="G84" s="51">
        <f t="shared" si="31"/>
        <v>0</v>
      </c>
      <c r="H84" s="62">
        <v>0</v>
      </c>
      <c r="I84" s="49">
        <f t="shared" si="28"/>
        <v>0</v>
      </c>
      <c r="J84" s="50">
        <f t="shared" si="32"/>
        <v>0</v>
      </c>
      <c r="K84" s="53">
        <f t="shared" si="29"/>
        <v>0</v>
      </c>
      <c r="L84" s="54">
        <f t="shared" si="29"/>
        <v>0</v>
      </c>
    </row>
    <row r="85" spans="2:12" ht="13.5" thickBot="1" x14ac:dyDescent="0.25">
      <c r="B85" s="55"/>
      <c r="C85" s="56"/>
      <c r="D85" s="63">
        <f>SUM(D73:D84)</f>
        <v>0.04</v>
      </c>
      <c r="E85" s="56"/>
      <c r="F85" s="58"/>
      <c r="G85" s="59"/>
      <c r="H85" s="58"/>
      <c r="I85" s="58"/>
      <c r="J85" s="61"/>
      <c r="K85" s="59"/>
      <c r="L85" s="61"/>
    </row>
  </sheetData>
  <mergeCells count="20">
    <mergeCell ref="C20:F20"/>
    <mergeCell ref="G20:J20"/>
    <mergeCell ref="K20:L20"/>
    <mergeCell ref="B2:L2"/>
    <mergeCell ref="C3:F3"/>
    <mergeCell ref="G3:J3"/>
    <mergeCell ref="K3:L3"/>
    <mergeCell ref="B19:L19"/>
    <mergeCell ref="B70:L70"/>
    <mergeCell ref="C71:F71"/>
    <mergeCell ref="G71:J71"/>
    <mergeCell ref="K71:L71"/>
    <mergeCell ref="B36:L36"/>
    <mergeCell ref="C37:F37"/>
    <mergeCell ref="G37:J37"/>
    <mergeCell ref="K37:L37"/>
    <mergeCell ref="B53:L53"/>
    <mergeCell ref="C54:F54"/>
    <mergeCell ref="G54:J54"/>
    <mergeCell ref="K54:L54"/>
  </mergeCells>
  <pageMargins left="0.75" right="0.75" top="1" bottom="1" header="0.5" footer="0.5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rightToLeft="1" topLeftCell="A43" workbookViewId="0">
      <selection activeCell="C56" sqref="C56:C67"/>
    </sheetView>
  </sheetViews>
  <sheetFormatPr defaultRowHeight="12.75" x14ac:dyDescent="0.2"/>
  <cols>
    <col min="1" max="1" width="2.875" style="69" customWidth="1"/>
    <col min="2" max="2" width="8.625" style="22" bestFit="1" customWidth="1"/>
    <col min="3" max="3" width="12.125" style="22" bestFit="1" customWidth="1"/>
    <col min="4" max="4" width="6.375" style="22" bestFit="1" customWidth="1"/>
    <col min="5" max="5" width="9.625" style="22" bestFit="1" customWidth="1"/>
    <col min="6" max="6" width="10.375" style="22" bestFit="1" customWidth="1"/>
    <col min="7" max="7" width="8.875" style="22" bestFit="1" customWidth="1"/>
    <col min="8" max="8" width="10.125" style="22" bestFit="1" customWidth="1"/>
    <col min="9" max="9" width="10.75" style="22" bestFit="1" customWidth="1"/>
    <col min="10" max="10" width="11.625" style="22" bestFit="1" customWidth="1"/>
    <col min="11" max="11" width="8.125" style="22" bestFit="1" customWidth="1"/>
    <col min="12" max="12" width="8.875" style="22" bestFit="1" customWidth="1"/>
    <col min="13" max="256" width="9" style="22"/>
    <col min="257" max="257" width="2.875" style="22" customWidth="1"/>
    <col min="258" max="258" width="8.625" style="22" bestFit="1" customWidth="1"/>
    <col min="259" max="259" width="12.125" style="22" bestFit="1" customWidth="1"/>
    <col min="260" max="260" width="6.375" style="22" bestFit="1" customWidth="1"/>
    <col min="261" max="261" width="9.625" style="22" bestFit="1" customWidth="1"/>
    <col min="262" max="262" width="10.375" style="22" bestFit="1" customWidth="1"/>
    <col min="263" max="263" width="8.875" style="22" bestFit="1" customWidth="1"/>
    <col min="264" max="264" width="10.125" style="22" bestFit="1" customWidth="1"/>
    <col min="265" max="265" width="10.75" style="22" bestFit="1" customWidth="1"/>
    <col min="266" max="266" width="11.625" style="22" bestFit="1" customWidth="1"/>
    <col min="267" max="267" width="8.125" style="22" bestFit="1" customWidth="1"/>
    <col min="268" max="268" width="8.875" style="22" bestFit="1" customWidth="1"/>
    <col min="269" max="512" width="9" style="22"/>
    <col min="513" max="513" width="2.875" style="22" customWidth="1"/>
    <col min="514" max="514" width="8.625" style="22" bestFit="1" customWidth="1"/>
    <col min="515" max="515" width="12.125" style="22" bestFit="1" customWidth="1"/>
    <col min="516" max="516" width="6.375" style="22" bestFit="1" customWidth="1"/>
    <col min="517" max="517" width="9.625" style="22" bestFit="1" customWidth="1"/>
    <col min="518" max="518" width="10.375" style="22" bestFit="1" customWidth="1"/>
    <col min="519" max="519" width="8.875" style="22" bestFit="1" customWidth="1"/>
    <col min="520" max="520" width="10.125" style="22" bestFit="1" customWidth="1"/>
    <col min="521" max="521" width="10.75" style="22" bestFit="1" customWidth="1"/>
    <col min="522" max="522" width="11.625" style="22" bestFit="1" customWidth="1"/>
    <col min="523" max="523" width="8.125" style="22" bestFit="1" customWidth="1"/>
    <col min="524" max="524" width="8.875" style="22" bestFit="1" customWidth="1"/>
    <col min="525" max="768" width="9" style="22"/>
    <col min="769" max="769" width="2.875" style="22" customWidth="1"/>
    <col min="770" max="770" width="8.625" style="22" bestFit="1" customWidth="1"/>
    <col min="771" max="771" width="12.125" style="22" bestFit="1" customWidth="1"/>
    <col min="772" max="772" width="6.375" style="22" bestFit="1" customWidth="1"/>
    <col min="773" max="773" width="9.625" style="22" bestFit="1" customWidth="1"/>
    <col min="774" max="774" width="10.375" style="22" bestFit="1" customWidth="1"/>
    <col min="775" max="775" width="8.875" style="22" bestFit="1" customWidth="1"/>
    <col min="776" max="776" width="10.125" style="22" bestFit="1" customWidth="1"/>
    <col min="777" max="777" width="10.75" style="22" bestFit="1" customWidth="1"/>
    <col min="778" max="778" width="11.625" style="22" bestFit="1" customWidth="1"/>
    <col min="779" max="779" width="8.125" style="22" bestFit="1" customWidth="1"/>
    <col min="780" max="780" width="8.875" style="22" bestFit="1" customWidth="1"/>
    <col min="781" max="1024" width="9" style="22"/>
    <col min="1025" max="1025" width="2.875" style="22" customWidth="1"/>
    <col min="1026" max="1026" width="8.625" style="22" bestFit="1" customWidth="1"/>
    <col min="1027" max="1027" width="12.125" style="22" bestFit="1" customWidth="1"/>
    <col min="1028" max="1028" width="6.375" style="22" bestFit="1" customWidth="1"/>
    <col min="1029" max="1029" width="9.625" style="22" bestFit="1" customWidth="1"/>
    <col min="1030" max="1030" width="10.375" style="22" bestFit="1" customWidth="1"/>
    <col min="1031" max="1031" width="8.875" style="22" bestFit="1" customWidth="1"/>
    <col min="1032" max="1032" width="10.125" style="22" bestFit="1" customWidth="1"/>
    <col min="1033" max="1033" width="10.75" style="22" bestFit="1" customWidth="1"/>
    <col min="1034" max="1034" width="11.625" style="22" bestFit="1" customWidth="1"/>
    <col min="1035" max="1035" width="8.125" style="22" bestFit="1" customWidth="1"/>
    <col min="1036" max="1036" width="8.875" style="22" bestFit="1" customWidth="1"/>
    <col min="1037" max="1280" width="9" style="22"/>
    <col min="1281" max="1281" width="2.875" style="22" customWidth="1"/>
    <col min="1282" max="1282" width="8.625" style="22" bestFit="1" customWidth="1"/>
    <col min="1283" max="1283" width="12.125" style="22" bestFit="1" customWidth="1"/>
    <col min="1284" max="1284" width="6.375" style="22" bestFit="1" customWidth="1"/>
    <col min="1285" max="1285" width="9.625" style="22" bestFit="1" customWidth="1"/>
    <col min="1286" max="1286" width="10.375" style="22" bestFit="1" customWidth="1"/>
    <col min="1287" max="1287" width="8.875" style="22" bestFit="1" customWidth="1"/>
    <col min="1288" max="1288" width="10.125" style="22" bestFit="1" customWidth="1"/>
    <col min="1289" max="1289" width="10.75" style="22" bestFit="1" customWidth="1"/>
    <col min="1290" max="1290" width="11.625" style="22" bestFit="1" customWidth="1"/>
    <col min="1291" max="1291" width="8.125" style="22" bestFit="1" customWidth="1"/>
    <col min="1292" max="1292" width="8.875" style="22" bestFit="1" customWidth="1"/>
    <col min="1293" max="1536" width="9" style="22"/>
    <col min="1537" max="1537" width="2.875" style="22" customWidth="1"/>
    <col min="1538" max="1538" width="8.625" style="22" bestFit="1" customWidth="1"/>
    <col min="1539" max="1539" width="12.125" style="22" bestFit="1" customWidth="1"/>
    <col min="1540" max="1540" width="6.375" style="22" bestFit="1" customWidth="1"/>
    <col min="1541" max="1541" width="9.625" style="22" bestFit="1" customWidth="1"/>
    <col min="1542" max="1542" width="10.375" style="22" bestFit="1" customWidth="1"/>
    <col min="1543" max="1543" width="8.875" style="22" bestFit="1" customWidth="1"/>
    <col min="1544" max="1544" width="10.125" style="22" bestFit="1" customWidth="1"/>
    <col min="1545" max="1545" width="10.75" style="22" bestFit="1" customWidth="1"/>
    <col min="1546" max="1546" width="11.625" style="22" bestFit="1" customWidth="1"/>
    <col min="1547" max="1547" width="8.125" style="22" bestFit="1" customWidth="1"/>
    <col min="1548" max="1548" width="8.875" style="22" bestFit="1" customWidth="1"/>
    <col min="1549" max="1792" width="9" style="22"/>
    <col min="1793" max="1793" width="2.875" style="22" customWidth="1"/>
    <col min="1794" max="1794" width="8.625" style="22" bestFit="1" customWidth="1"/>
    <col min="1795" max="1795" width="12.125" style="22" bestFit="1" customWidth="1"/>
    <col min="1796" max="1796" width="6.375" style="22" bestFit="1" customWidth="1"/>
    <col min="1797" max="1797" width="9.625" style="22" bestFit="1" customWidth="1"/>
    <col min="1798" max="1798" width="10.375" style="22" bestFit="1" customWidth="1"/>
    <col min="1799" max="1799" width="8.875" style="22" bestFit="1" customWidth="1"/>
    <col min="1800" max="1800" width="10.125" style="22" bestFit="1" customWidth="1"/>
    <col min="1801" max="1801" width="10.75" style="22" bestFit="1" customWidth="1"/>
    <col min="1802" max="1802" width="11.625" style="22" bestFit="1" customWidth="1"/>
    <col min="1803" max="1803" width="8.125" style="22" bestFit="1" customWidth="1"/>
    <col min="1804" max="1804" width="8.875" style="22" bestFit="1" customWidth="1"/>
    <col min="1805" max="2048" width="9" style="22"/>
    <col min="2049" max="2049" width="2.875" style="22" customWidth="1"/>
    <col min="2050" max="2050" width="8.625" style="22" bestFit="1" customWidth="1"/>
    <col min="2051" max="2051" width="12.125" style="22" bestFit="1" customWidth="1"/>
    <col min="2052" max="2052" width="6.375" style="22" bestFit="1" customWidth="1"/>
    <col min="2053" max="2053" width="9.625" style="22" bestFit="1" customWidth="1"/>
    <col min="2054" max="2054" width="10.375" style="22" bestFit="1" customWidth="1"/>
    <col min="2055" max="2055" width="8.875" style="22" bestFit="1" customWidth="1"/>
    <col min="2056" max="2056" width="10.125" style="22" bestFit="1" customWidth="1"/>
    <col min="2057" max="2057" width="10.75" style="22" bestFit="1" customWidth="1"/>
    <col min="2058" max="2058" width="11.625" style="22" bestFit="1" customWidth="1"/>
    <col min="2059" max="2059" width="8.125" style="22" bestFit="1" customWidth="1"/>
    <col min="2060" max="2060" width="8.875" style="22" bestFit="1" customWidth="1"/>
    <col min="2061" max="2304" width="9" style="22"/>
    <col min="2305" max="2305" width="2.875" style="22" customWidth="1"/>
    <col min="2306" max="2306" width="8.625" style="22" bestFit="1" customWidth="1"/>
    <col min="2307" max="2307" width="12.125" style="22" bestFit="1" customWidth="1"/>
    <col min="2308" max="2308" width="6.375" style="22" bestFit="1" customWidth="1"/>
    <col min="2309" max="2309" width="9.625" style="22" bestFit="1" customWidth="1"/>
    <col min="2310" max="2310" width="10.375" style="22" bestFit="1" customWidth="1"/>
    <col min="2311" max="2311" width="8.875" style="22" bestFit="1" customWidth="1"/>
    <col min="2312" max="2312" width="10.125" style="22" bestFit="1" customWidth="1"/>
    <col min="2313" max="2313" width="10.75" style="22" bestFit="1" customWidth="1"/>
    <col min="2314" max="2314" width="11.625" style="22" bestFit="1" customWidth="1"/>
    <col min="2315" max="2315" width="8.125" style="22" bestFit="1" customWidth="1"/>
    <col min="2316" max="2316" width="8.875" style="22" bestFit="1" customWidth="1"/>
    <col min="2317" max="2560" width="9" style="22"/>
    <col min="2561" max="2561" width="2.875" style="22" customWidth="1"/>
    <col min="2562" max="2562" width="8.625" style="22" bestFit="1" customWidth="1"/>
    <col min="2563" max="2563" width="12.125" style="22" bestFit="1" customWidth="1"/>
    <col min="2564" max="2564" width="6.375" style="22" bestFit="1" customWidth="1"/>
    <col min="2565" max="2565" width="9.625" style="22" bestFit="1" customWidth="1"/>
    <col min="2566" max="2566" width="10.375" style="22" bestFit="1" customWidth="1"/>
    <col min="2567" max="2567" width="8.875" style="22" bestFit="1" customWidth="1"/>
    <col min="2568" max="2568" width="10.125" style="22" bestFit="1" customWidth="1"/>
    <col min="2569" max="2569" width="10.75" style="22" bestFit="1" customWidth="1"/>
    <col min="2570" max="2570" width="11.625" style="22" bestFit="1" customWidth="1"/>
    <col min="2571" max="2571" width="8.125" style="22" bestFit="1" customWidth="1"/>
    <col min="2572" max="2572" width="8.875" style="22" bestFit="1" customWidth="1"/>
    <col min="2573" max="2816" width="9" style="22"/>
    <col min="2817" max="2817" width="2.875" style="22" customWidth="1"/>
    <col min="2818" max="2818" width="8.625" style="22" bestFit="1" customWidth="1"/>
    <col min="2819" max="2819" width="12.125" style="22" bestFit="1" customWidth="1"/>
    <col min="2820" max="2820" width="6.375" style="22" bestFit="1" customWidth="1"/>
    <col min="2821" max="2821" width="9.625" style="22" bestFit="1" customWidth="1"/>
    <col min="2822" max="2822" width="10.375" style="22" bestFit="1" customWidth="1"/>
    <col min="2823" max="2823" width="8.875" style="22" bestFit="1" customWidth="1"/>
    <col min="2824" max="2824" width="10.125" style="22" bestFit="1" customWidth="1"/>
    <col min="2825" max="2825" width="10.75" style="22" bestFit="1" customWidth="1"/>
    <col min="2826" max="2826" width="11.625" style="22" bestFit="1" customWidth="1"/>
    <col min="2827" max="2827" width="8.125" style="22" bestFit="1" customWidth="1"/>
    <col min="2828" max="2828" width="8.875" style="22" bestFit="1" customWidth="1"/>
    <col min="2829" max="3072" width="9" style="22"/>
    <col min="3073" max="3073" width="2.875" style="22" customWidth="1"/>
    <col min="3074" max="3074" width="8.625" style="22" bestFit="1" customWidth="1"/>
    <col min="3075" max="3075" width="12.125" style="22" bestFit="1" customWidth="1"/>
    <col min="3076" max="3076" width="6.375" style="22" bestFit="1" customWidth="1"/>
    <col min="3077" max="3077" width="9.625" style="22" bestFit="1" customWidth="1"/>
    <col min="3078" max="3078" width="10.375" style="22" bestFit="1" customWidth="1"/>
    <col min="3079" max="3079" width="8.875" style="22" bestFit="1" customWidth="1"/>
    <col min="3080" max="3080" width="10.125" style="22" bestFit="1" customWidth="1"/>
    <col min="3081" max="3081" width="10.75" style="22" bestFit="1" customWidth="1"/>
    <col min="3082" max="3082" width="11.625" style="22" bestFit="1" customWidth="1"/>
    <col min="3083" max="3083" width="8.125" style="22" bestFit="1" customWidth="1"/>
    <col min="3084" max="3084" width="8.875" style="22" bestFit="1" customWidth="1"/>
    <col min="3085" max="3328" width="9" style="22"/>
    <col min="3329" max="3329" width="2.875" style="22" customWidth="1"/>
    <col min="3330" max="3330" width="8.625" style="22" bestFit="1" customWidth="1"/>
    <col min="3331" max="3331" width="12.125" style="22" bestFit="1" customWidth="1"/>
    <col min="3332" max="3332" width="6.375" style="22" bestFit="1" customWidth="1"/>
    <col min="3333" max="3333" width="9.625" style="22" bestFit="1" customWidth="1"/>
    <col min="3334" max="3334" width="10.375" style="22" bestFit="1" customWidth="1"/>
    <col min="3335" max="3335" width="8.875" style="22" bestFit="1" customWidth="1"/>
    <col min="3336" max="3336" width="10.125" style="22" bestFit="1" customWidth="1"/>
    <col min="3337" max="3337" width="10.75" style="22" bestFit="1" customWidth="1"/>
    <col min="3338" max="3338" width="11.625" style="22" bestFit="1" customWidth="1"/>
    <col min="3339" max="3339" width="8.125" style="22" bestFit="1" customWidth="1"/>
    <col min="3340" max="3340" width="8.875" style="22" bestFit="1" customWidth="1"/>
    <col min="3341" max="3584" width="9" style="22"/>
    <col min="3585" max="3585" width="2.875" style="22" customWidth="1"/>
    <col min="3586" max="3586" width="8.625" style="22" bestFit="1" customWidth="1"/>
    <col min="3587" max="3587" width="12.125" style="22" bestFit="1" customWidth="1"/>
    <col min="3588" max="3588" width="6.375" style="22" bestFit="1" customWidth="1"/>
    <col min="3589" max="3589" width="9.625" style="22" bestFit="1" customWidth="1"/>
    <col min="3590" max="3590" width="10.375" style="22" bestFit="1" customWidth="1"/>
    <col min="3591" max="3591" width="8.875" style="22" bestFit="1" customWidth="1"/>
    <col min="3592" max="3592" width="10.125" style="22" bestFit="1" customWidth="1"/>
    <col min="3593" max="3593" width="10.75" style="22" bestFit="1" customWidth="1"/>
    <col min="3594" max="3594" width="11.625" style="22" bestFit="1" customWidth="1"/>
    <col min="3595" max="3595" width="8.125" style="22" bestFit="1" customWidth="1"/>
    <col min="3596" max="3596" width="8.875" style="22" bestFit="1" customWidth="1"/>
    <col min="3597" max="3840" width="9" style="22"/>
    <col min="3841" max="3841" width="2.875" style="22" customWidth="1"/>
    <col min="3842" max="3842" width="8.625" style="22" bestFit="1" customWidth="1"/>
    <col min="3843" max="3843" width="12.125" style="22" bestFit="1" customWidth="1"/>
    <col min="3844" max="3844" width="6.375" style="22" bestFit="1" customWidth="1"/>
    <col min="3845" max="3845" width="9.625" style="22" bestFit="1" customWidth="1"/>
    <col min="3846" max="3846" width="10.375" style="22" bestFit="1" customWidth="1"/>
    <col min="3847" max="3847" width="8.875" style="22" bestFit="1" customWidth="1"/>
    <col min="3848" max="3848" width="10.125" style="22" bestFit="1" customWidth="1"/>
    <col min="3849" max="3849" width="10.75" style="22" bestFit="1" customWidth="1"/>
    <col min="3850" max="3850" width="11.625" style="22" bestFit="1" customWidth="1"/>
    <col min="3851" max="3851" width="8.125" style="22" bestFit="1" customWidth="1"/>
    <col min="3852" max="3852" width="8.875" style="22" bestFit="1" customWidth="1"/>
    <col min="3853" max="4096" width="9" style="22"/>
    <col min="4097" max="4097" width="2.875" style="22" customWidth="1"/>
    <col min="4098" max="4098" width="8.625" style="22" bestFit="1" customWidth="1"/>
    <col min="4099" max="4099" width="12.125" style="22" bestFit="1" customWidth="1"/>
    <col min="4100" max="4100" width="6.375" style="22" bestFit="1" customWidth="1"/>
    <col min="4101" max="4101" width="9.625" style="22" bestFit="1" customWidth="1"/>
    <col min="4102" max="4102" width="10.375" style="22" bestFit="1" customWidth="1"/>
    <col min="4103" max="4103" width="8.875" style="22" bestFit="1" customWidth="1"/>
    <col min="4104" max="4104" width="10.125" style="22" bestFit="1" customWidth="1"/>
    <col min="4105" max="4105" width="10.75" style="22" bestFit="1" customWidth="1"/>
    <col min="4106" max="4106" width="11.625" style="22" bestFit="1" customWidth="1"/>
    <col min="4107" max="4107" width="8.125" style="22" bestFit="1" customWidth="1"/>
    <col min="4108" max="4108" width="8.875" style="22" bestFit="1" customWidth="1"/>
    <col min="4109" max="4352" width="9" style="22"/>
    <col min="4353" max="4353" width="2.875" style="22" customWidth="1"/>
    <col min="4354" max="4354" width="8.625" style="22" bestFit="1" customWidth="1"/>
    <col min="4355" max="4355" width="12.125" style="22" bestFit="1" customWidth="1"/>
    <col min="4356" max="4356" width="6.375" style="22" bestFit="1" customWidth="1"/>
    <col min="4357" max="4357" width="9.625" style="22" bestFit="1" customWidth="1"/>
    <col min="4358" max="4358" width="10.375" style="22" bestFit="1" customWidth="1"/>
    <col min="4359" max="4359" width="8.875" style="22" bestFit="1" customWidth="1"/>
    <col min="4360" max="4360" width="10.125" style="22" bestFit="1" customWidth="1"/>
    <col min="4361" max="4361" width="10.75" style="22" bestFit="1" customWidth="1"/>
    <col min="4362" max="4362" width="11.625" style="22" bestFit="1" customWidth="1"/>
    <col min="4363" max="4363" width="8.125" style="22" bestFit="1" customWidth="1"/>
    <col min="4364" max="4364" width="8.875" style="22" bestFit="1" customWidth="1"/>
    <col min="4365" max="4608" width="9" style="22"/>
    <col min="4609" max="4609" width="2.875" style="22" customWidth="1"/>
    <col min="4610" max="4610" width="8.625" style="22" bestFit="1" customWidth="1"/>
    <col min="4611" max="4611" width="12.125" style="22" bestFit="1" customWidth="1"/>
    <col min="4612" max="4612" width="6.375" style="22" bestFit="1" customWidth="1"/>
    <col min="4613" max="4613" width="9.625" style="22" bestFit="1" customWidth="1"/>
    <col min="4614" max="4614" width="10.375" style="22" bestFit="1" customWidth="1"/>
    <col min="4615" max="4615" width="8.875" style="22" bestFit="1" customWidth="1"/>
    <col min="4616" max="4616" width="10.125" style="22" bestFit="1" customWidth="1"/>
    <col min="4617" max="4617" width="10.75" style="22" bestFit="1" customWidth="1"/>
    <col min="4618" max="4618" width="11.625" style="22" bestFit="1" customWidth="1"/>
    <col min="4619" max="4619" width="8.125" style="22" bestFit="1" customWidth="1"/>
    <col min="4620" max="4620" width="8.875" style="22" bestFit="1" customWidth="1"/>
    <col min="4621" max="4864" width="9" style="22"/>
    <col min="4865" max="4865" width="2.875" style="22" customWidth="1"/>
    <col min="4866" max="4866" width="8.625" style="22" bestFit="1" customWidth="1"/>
    <col min="4867" max="4867" width="12.125" style="22" bestFit="1" customWidth="1"/>
    <col min="4868" max="4868" width="6.375" style="22" bestFit="1" customWidth="1"/>
    <col min="4869" max="4869" width="9.625" style="22" bestFit="1" customWidth="1"/>
    <col min="4870" max="4870" width="10.375" style="22" bestFit="1" customWidth="1"/>
    <col min="4871" max="4871" width="8.875" style="22" bestFit="1" customWidth="1"/>
    <col min="4872" max="4872" width="10.125" style="22" bestFit="1" customWidth="1"/>
    <col min="4873" max="4873" width="10.75" style="22" bestFit="1" customWidth="1"/>
    <col min="4874" max="4874" width="11.625" style="22" bestFit="1" customWidth="1"/>
    <col min="4875" max="4875" width="8.125" style="22" bestFit="1" customWidth="1"/>
    <col min="4876" max="4876" width="8.875" style="22" bestFit="1" customWidth="1"/>
    <col min="4877" max="5120" width="9" style="22"/>
    <col min="5121" max="5121" width="2.875" style="22" customWidth="1"/>
    <col min="5122" max="5122" width="8.625" style="22" bestFit="1" customWidth="1"/>
    <col min="5123" max="5123" width="12.125" style="22" bestFit="1" customWidth="1"/>
    <col min="5124" max="5124" width="6.375" style="22" bestFit="1" customWidth="1"/>
    <col min="5125" max="5125" width="9.625" style="22" bestFit="1" customWidth="1"/>
    <col min="5126" max="5126" width="10.375" style="22" bestFit="1" customWidth="1"/>
    <col min="5127" max="5127" width="8.875" style="22" bestFit="1" customWidth="1"/>
    <col min="5128" max="5128" width="10.125" style="22" bestFit="1" customWidth="1"/>
    <col min="5129" max="5129" width="10.75" style="22" bestFit="1" customWidth="1"/>
    <col min="5130" max="5130" width="11.625" style="22" bestFit="1" customWidth="1"/>
    <col min="5131" max="5131" width="8.125" style="22" bestFit="1" customWidth="1"/>
    <col min="5132" max="5132" width="8.875" style="22" bestFit="1" customWidth="1"/>
    <col min="5133" max="5376" width="9" style="22"/>
    <col min="5377" max="5377" width="2.875" style="22" customWidth="1"/>
    <col min="5378" max="5378" width="8.625" style="22" bestFit="1" customWidth="1"/>
    <col min="5379" max="5379" width="12.125" style="22" bestFit="1" customWidth="1"/>
    <col min="5380" max="5380" width="6.375" style="22" bestFit="1" customWidth="1"/>
    <col min="5381" max="5381" width="9.625" style="22" bestFit="1" customWidth="1"/>
    <col min="5382" max="5382" width="10.375" style="22" bestFit="1" customWidth="1"/>
    <col min="5383" max="5383" width="8.875" style="22" bestFit="1" customWidth="1"/>
    <col min="5384" max="5384" width="10.125" style="22" bestFit="1" customWidth="1"/>
    <col min="5385" max="5385" width="10.75" style="22" bestFit="1" customWidth="1"/>
    <col min="5386" max="5386" width="11.625" style="22" bestFit="1" customWidth="1"/>
    <col min="5387" max="5387" width="8.125" style="22" bestFit="1" customWidth="1"/>
    <col min="5388" max="5388" width="8.875" style="22" bestFit="1" customWidth="1"/>
    <col min="5389" max="5632" width="9" style="22"/>
    <col min="5633" max="5633" width="2.875" style="22" customWidth="1"/>
    <col min="5634" max="5634" width="8.625" style="22" bestFit="1" customWidth="1"/>
    <col min="5635" max="5635" width="12.125" style="22" bestFit="1" customWidth="1"/>
    <col min="5636" max="5636" width="6.375" style="22" bestFit="1" customWidth="1"/>
    <col min="5637" max="5637" width="9.625" style="22" bestFit="1" customWidth="1"/>
    <col min="5638" max="5638" width="10.375" style="22" bestFit="1" customWidth="1"/>
    <col min="5639" max="5639" width="8.875" style="22" bestFit="1" customWidth="1"/>
    <col min="5640" max="5640" width="10.125" style="22" bestFit="1" customWidth="1"/>
    <col min="5641" max="5641" width="10.75" style="22" bestFit="1" customWidth="1"/>
    <col min="5642" max="5642" width="11.625" style="22" bestFit="1" customWidth="1"/>
    <col min="5643" max="5643" width="8.125" style="22" bestFit="1" customWidth="1"/>
    <col min="5644" max="5644" width="8.875" style="22" bestFit="1" customWidth="1"/>
    <col min="5645" max="5888" width="9" style="22"/>
    <col min="5889" max="5889" width="2.875" style="22" customWidth="1"/>
    <col min="5890" max="5890" width="8.625" style="22" bestFit="1" customWidth="1"/>
    <col min="5891" max="5891" width="12.125" style="22" bestFit="1" customWidth="1"/>
    <col min="5892" max="5892" width="6.375" style="22" bestFit="1" customWidth="1"/>
    <col min="5893" max="5893" width="9.625" style="22" bestFit="1" customWidth="1"/>
    <col min="5894" max="5894" width="10.375" style="22" bestFit="1" customWidth="1"/>
    <col min="5895" max="5895" width="8.875" style="22" bestFit="1" customWidth="1"/>
    <col min="5896" max="5896" width="10.125" style="22" bestFit="1" customWidth="1"/>
    <col min="5897" max="5897" width="10.75" style="22" bestFit="1" customWidth="1"/>
    <col min="5898" max="5898" width="11.625" style="22" bestFit="1" customWidth="1"/>
    <col min="5899" max="5899" width="8.125" style="22" bestFit="1" customWidth="1"/>
    <col min="5900" max="5900" width="8.875" style="22" bestFit="1" customWidth="1"/>
    <col min="5901" max="6144" width="9" style="22"/>
    <col min="6145" max="6145" width="2.875" style="22" customWidth="1"/>
    <col min="6146" max="6146" width="8.625" style="22" bestFit="1" customWidth="1"/>
    <col min="6147" max="6147" width="12.125" style="22" bestFit="1" customWidth="1"/>
    <col min="6148" max="6148" width="6.375" style="22" bestFit="1" customWidth="1"/>
    <col min="6149" max="6149" width="9.625" style="22" bestFit="1" customWidth="1"/>
    <col min="6150" max="6150" width="10.375" style="22" bestFit="1" customWidth="1"/>
    <col min="6151" max="6151" width="8.875" style="22" bestFit="1" customWidth="1"/>
    <col min="6152" max="6152" width="10.125" style="22" bestFit="1" customWidth="1"/>
    <col min="6153" max="6153" width="10.75" style="22" bestFit="1" customWidth="1"/>
    <col min="6154" max="6154" width="11.625" style="22" bestFit="1" customWidth="1"/>
    <col min="6155" max="6155" width="8.125" style="22" bestFit="1" customWidth="1"/>
    <col min="6156" max="6156" width="8.875" style="22" bestFit="1" customWidth="1"/>
    <col min="6157" max="6400" width="9" style="22"/>
    <col min="6401" max="6401" width="2.875" style="22" customWidth="1"/>
    <col min="6402" max="6402" width="8.625" style="22" bestFit="1" customWidth="1"/>
    <col min="6403" max="6403" width="12.125" style="22" bestFit="1" customWidth="1"/>
    <col min="6404" max="6404" width="6.375" style="22" bestFit="1" customWidth="1"/>
    <col min="6405" max="6405" width="9.625" style="22" bestFit="1" customWidth="1"/>
    <col min="6406" max="6406" width="10.375" style="22" bestFit="1" customWidth="1"/>
    <col min="6407" max="6407" width="8.875" style="22" bestFit="1" customWidth="1"/>
    <col min="6408" max="6408" width="10.125" style="22" bestFit="1" customWidth="1"/>
    <col min="6409" max="6409" width="10.75" style="22" bestFit="1" customWidth="1"/>
    <col min="6410" max="6410" width="11.625" style="22" bestFit="1" customWidth="1"/>
    <col min="6411" max="6411" width="8.125" style="22" bestFit="1" customWidth="1"/>
    <col min="6412" max="6412" width="8.875" style="22" bestFit="1" customWidth="1"/>
    <col min="6413" max="6656" width="9" style="22"/>
    <col min="6657" max="6657" width="2.875" style="22" customWidth="1"/>
    <col min="6658" max="6658" width="8.625" style="22" bestFit="1" customWidth="1"/>
    <col min="6659" max="6659" width="12.125" style="22" bestFit="1" customWidth="1"/>
    <col min="6660" max="6660" width="6.375" style="22" bestFit="1" customWidth="1"/>
    <col min="6661" max="6661" width="9.625" style="22" bestFit="1" customWidth="1"/>
    <col min="6662" max="6662" width="10.375" style="22" bestFit="1" customWidth="1"/>
    <col min="6663" max="6663" width="8.875" style="22" bestFit="1" customWidth="1"/>
    <col min="6664" max="6664" width="10.125" style="22" bestFit="1" customWidth="1"/>
    <col min="6665" max="6665" width="10.75" style="22" bestFit="1" customWidth="1"/>
    <col min="6666" max="6666" width="11.625" style="22" bestFit="1" customWidth="1"/>
    <col min="6667" max="6667" width="8.125" style="22" bestFit="1" customWidth="1"/>
    <col min="6668" max="6668" width="8.875" style="22" bestFit="1" customWidth="1"/>
    <col min="6669" max="6912" width="9" style="22"/>
    <col min="6913" max="6913" width="2.875" style="22" customWidth="1"/>
    <col min="6914" max="6914" width="8.625" style="22" bestFit="1" customWidth="1"/>
    <col min="6915" max="6915" width="12.125" style="22" bestFit="1" customWidth="1"/>
    <col min="6916" max="6916" width="6.375" style="22" bestFit="1" customWidth="1"/>
    <col min="6917" max="6917" width="9.625" style="22" bestFit="1" customWidth="1"/>
    <col min="6918" max="6918" width="10.375" style="22" bestFit="1" customWidth="1"/>
    <col min="6919" max="6919" width="8.875" style="22" bestFit="1" customWidth="1"/>
    <col min="6920" max="6920" width="10.125" style="22" bestFit="1" customWidth="1"/>
    <col min="6921" max="6921" width="10.75" style="22" bestFit="1" customWidth="1"/>
    <col min="6922" max="6922" width="11.625" style="22" bestFit="1" customWidth="1"/>
    <col min="6923" max="6923" width="8.125" style="22" bestFit="1" customWidth="1"/>
    <col min="6924" max="6924" width="8.875" style="22" bestFit="1" customWidth="1"/>
    <col min="6925" max="7168" width="9" style="22"/>
    <col min="7169" max="7169" width="2.875" style="22" customWidth="1"/>
    <col min="7170" max="7170" width="8.625" style="22" bestFit="1" customWidth="1"/>
    <col min="7171" max="7171" width="12.125" style="22" bestFit="1" customWidth="1"/>
    <col min="7172" max="7172" width="6.375" style="22" bestFit="1" customWidth="1"/>
    <col min="7173" max="7173" width="9.625" style="22" bestFit="1" customWidth="1"/>
    <col min="7174" max="7174" width="10.375" style="22" bestFit="1" customWidth="1"/>
    <col min="7175" max="7175" width="8.875" style="22" bestFit="1" customWidth="1"/>
    <col min="7176" max="7176" width="10.125" style="22" bestFit="1" customWidth="1"/>
    <col min="7177" max="7177" width="10.75" style="22" bestFit="1" customWidth="1"/>
    <col min="7178" max="7178" width="11.625" style="22" bestFit="1" customWidth="1"/>
    <col min="7179" max="7179" width="8.125" style="22" bestFit="1" customWidth="1"/>
    <col min="7180" max="7180" width="8.875" style="22" bestFit="1" customWidth="1"/>
    <col min="7181" max="7424" width="9" style="22"/>
    <col min="7425" max="7425" width="2.875" style="22" customWidth="1"/>
    <col min="7426" max="7426" width="8.625" style="22" bestFit="1" customWidth="1"/>
    <col min="7427" max="7427" width="12.125" style="22" bestFit="1" customWidth="1"/>
    <col min="7428" max="7428" width="6.375" style="22" bestFit="1" customWidth="1"/>
    <col min="7429" max="7429" width="9.625" style="22" bestFit="1" customWidth="1"/>
    <col min="7430" max="7430" width="10.375" style="22" bestFit="1" customWidth="1"/>
    <col min="7431" max="7431" width="8.875" style="22" bestFit="1" customWidth="1"/>
    <col min="7432" max="7432" width="10.125" style="22" bestFit="1" customWidth="1"/>
    <col min="7433" max="7433" width="10.75" style="22" bestFit="1" customWidth="1"/>
    <col min="7434" max="7434" width="11.625" style="22" bestFit="1" customWidth="1"/>
    <col min="7435" max="7435" width="8.125" style="22" bestFit="1" customWidth="1"/>
    <col min="7436" max="7436" width="8.875" style="22" bestFit="1" customWidth="1"/>
    <col min="7437" max="7680" width="9" style="22"/>
    <col min="7681" max="7681" width="2.875" style="22" customWidth="1"/>
    <col min="7682" max="7682" width="8.625" style="22" bestFit="1" customWidth="1"/>
    <col min="7683" max="7683" width="12.125" style="22" bestFit="1" customWidth="1"/>
    <col min="7684" max="7684" width="6.375" style="22" bestFit="1" customWidth="1"/>
    <col min="7685" max="7685" width="9.625" style="22" bestFit="1" customWidth="1"/>
    <col min="7686" max="7686" width="10.375" style="22" bestFit="1" customWidth="1"/>
    <col min="7687" max="7687" width="8.875" style="22" bestFit="1" customWidth="1"/>
    <col min="7688" max="7688" width="10.125" style="22" bestFit="1" customWidth="1"/>
    <col min="7689" max="7689" width="10.75" style="22" bestFit="1" customWidth="1"/>
    <col min="7690" max="7690" width="11.625" style="22" bestFit="1" customWidth="1"/>
    <col min="7691" max="7691" width="8.125" style="22" bestFit="1" customWidth="1"/>
    <col min="7692" max="7692" width="8.875" style="22" bestFit="1" customWidth="1"/>
    <col min="7693" max="7936" width="9" style="22"/>
    <col min="7937" max="7937" width="2.875" style="22" customWidth="1"/>
    <col min="7938" max="7938" width="8.625" style="22" bestFit="1" customWidth="1"/>
    <col min="7939" max="7939" width="12.125" style="22" bestFit="1" customWidth="1"/>
    <col min="7940" max="7940" width="6.375" style="22" bestFit="1" customWidth="1"/>
    <col min="7941" max="7941" width="9.625" style="22" bestFit="1" customWidth="1"/>
    <col min="7942" max="7942" width="10.375" style="22" bestFit="1" customWidth="1"/>
    <col min="7943" max="7943" width="8.875" style="22" bestFit="1" customWidth="1"/>
    <col min="7944" max="7944" width="10.125" style="22" bestFit="1" customWidth="1"/>
    <col min="7945" max="7945" width="10.75" style="22" bestFit="1" customWidth="1"/>
    <col min="7946" max="7946" width="11.625" style="22" bestFit="1" customWidth="1"/>
    <col min="7947" max="7947" width="8.125" style="22" bestFit="1" customWidth="1"/>
    <col min="7948" max="7948" width="8.875" style="22" bestFit="1" customWidth="1"/>
    <col min="7949" max="8192" width="9" style="22"/>
    <col min="8193" max="8193" width="2.875" style="22" customWidth="1"/>
    <col min="8194" max="8194" width="8.625" style="22" bestFit="1" customWidth="1"/>
    <col min="8195" max="8195" width="12.125" style="22" bestFit="1" customWidth="1"/>
    <col min="8196" max="8196" width="6.375" style="22" bestFit="1" customWidth="1"/>
    <col min="8197" max="8197" width="9.625" style="22" bestFit="1" customWidth="1"/>
    <col min="8198" max="8198" width="10.375" style="22" bestFit="1" customWidth="1"/>
    <col min="8199" max="8199" width="8.875" style="22" bestFit="1" customWidth="1"/>
    <col min="8200" max="8200" width="10.125" style="22" bestFit="1" customWidth="1"/>
    <col min="8201" max="8201" width="10.75" style="22" bestFit="1" customWidth="1"/>
    <col min="8202" max="8202" width="11.625" style="22" bestFit="1" customWidth="1"/>
    <col min="8203" max="8203" width="8.125" style="22" bestFit="1" customWidth="1"/>
    <col min="8204" max="8204" width="8.875" style="22" bestFit="1" customWidth="1"/>
    <col min="8205" max="8448" width="9" style="22"/>
    <col min="8449" max="8449" width="2.875" style="22" customWidth="1"/>
    <col min="8450" max="8450" width="8.625" style="22" bestFit="1" customWidth="1"/>
    <col min="8451" max="8451" width="12.125" style="22" bestFit="1" customWidth="1"/>
    <col min="8452" max="8452" width="6.375" style="22" bestFit="1" customWidth="1"/>
    <col min="8453" max="8453" width="9.625" style="22" bestFit="1" customWidth="1"/>
    <col min="8454" max="8454" width="10.375" style="22" bestFit="1" customWidth="1"/>
    <col min="8455" max="8455" width="8.875" style="22" bestFit="1" customWidth="1"/>
    <col min="8456" max="8456" width="10.125" style="22" bestFit="1" customWidth="1"/>
    <col min="8457" max="8457" width="10.75" style="22" bestFit="1" customWidth="1"/>
    <col min="8458" max="8458" width="11.625" style="22" bestFit="1" customWidth="1"/>
    <col min="8459" max="8459" width="8.125" style="22" bestFit="1" customWidth="1"/>
    <col min="8460" max="8460" width="8.875" style="22" bestFit="1" customWidth="1"/>
    <col min="8461" max="8704" width="9" style="22"/>
    <col min="8705" max="8705" width="2.875" style="22" customWidth="1"/>
    <col min="8706" max="8706" width="8.625" style="22" bestFit="1" customWidth="1"/>
    <col min="8707" max="8707" width="12.125" style="22" bestFit="1" customWidth="1"/>
    <col min="8708" max="8708" width="6.375" style="22" bestFit="1" customWidth="1"/>
    <col min="8709" max="8709" width="9.625" style="22" bestFit="1" customWidth="1"/>
    <col min="8710" max="8710" width="10.375" style="22" bestFit="1" customWidth="1"/>
    <col min="8711" max="8711" width="8.875" style="22" bestFit="1" customWidth="1"/>
    <col min="8712" max="8712" width="10.125" style="22" bestFit="1" customWidth="1"/>
    <col min="8713" max="8713" width="10.75" style="22" bestFit="1" customWidth="1"/>
    <col min="8714" max="8714" width="11.625" style="22" bestFit="1" customWidth="1"/>
    <col min="8715" max="8715" width="8.125" style="22" bestFit="1" customWidth="1"/>
    <col min="8716" max="8716" width="8.875" style="22" bestFit="1" customWidth="1"/>
    <col min="8717" max="8960" width="9" style="22"/>
    <col min="8961" max="8961" width="2.875" style="22" customWidth="1"/>
    <col min="8962" max="8962" width="8.625" style="22" bestFit="1" customWidth="1"/>
    <col min="8963" max="8963" width="12.125" style="22" bestFit="1" customWidth="1"/>
    <col min="8964" max="8964" width="6.375" style="22" bestFit="1" customWidth="1"/>
    <col min="8965" max="8965" width="9.625" style="22" bestFit="1" customWidth="1"/>
    <col min="8966" max="8966" width="10.375" style="22" bestFit="1" customWidth="1"/>
    <col min="8967" max="8967" width="8.875" style="22" bestFit="1" customWidth="1"/>
    <col min="8968" max="8968" width="10.125" style="22" bestFit="1" customWidth="1"/>
    <col min="8969" max="8969" width="10.75" style="22" bestFit="1" customWidth="1"/>
    <col min="8970" max="8970" width="11.625" style="22" bestFit="1" customWidth="1"/>
    <col min="8971" max="8971" width="8.125" style="22" bestFit="1" customWidth="1"/>
    <col min="8972" max="8972" width="8.875" style="22" bestFit="1" customWidth="1"/>
    <col min="8973" max="9216" width="9" style="22"/>
    <col min="9217" max="9217" width="2.875" style="22" customWidth="1"/>
    <col min="9218" max="9218" width="8.625" style="22" bestFit="1" customWidth="1"/>
    <col min="9219" max="9219" width="12.125" style="22" bestFit="1" customWidth="1"/>
    <col min="9220" max="9220" width="6.375" style="22" bestFit="1" customWidth="1"/>
    <col min="9221" max="9221" width="9.625" style="22" bestFit="1" customWidth="1"/>
    <col min="9222" max="9222" width="10.375" style="22" bestFit="1" customWidth="1"/>
    <col min="9223" max="9223" width="8.875" style="22" bestFit="1" customWidth="1"/>
    <col min="9224" max="9224" width="10.125" style="22" bestFit="1" customWidth="1"/>
    <col min="9225" max="9225" width="10.75" style="22" bestFit="1" customWidth="1"/>
    <col min="9226" max="9226" width="11.625" style="22" bestFit="1" customWidth="1"/>
    <col min="9227" max="9227" width="8.125" style="22" bestFit="1" customWidth="1"/>
    <col min="9228" max="9228" width="8.875" style="22" bestFit="1" customWidth="1"/>
    <col min="9229" max="9472" width="9" style="22"/>
    <col min="9473" max="9473" width="2.875" style="22" customWidth="1"/>
    <col min="9474" max="9474" width="8.625" style="22" bestFit="1" customWidth="1"/>
    <col min="9475" max="9475" width="12.125" style="22" bestFit="1" customWidth="1"/>
    <col min="9476" max="9476" width="6.375" style="22" bestFit="1" customWidth="1"/>
    <col min="9477" max="9477" width="9.625" style="22" bestFit="1" customWidth="1"/>
    <col min="9478" max="9478" width="10.375" style="22" bestFit="1" customWidth="1"/>
    <col min="9479" max="9479" width="8.875" style="22" bestFit="1" customWidth="1"/>
    <col min="9480" max="9480" width="10.125" style="22" bestFit="1" customWidth="1"/>
    <col min="9481" max="9481" width="10.75" style="22" bestFit="1" customWidth="1"/>
    <col min="9482" max="9482" width="11.625" style="22" bestFit="1" customWidth="1"/>
    <col min="9483" max="9483" width="8.125" style="22" bestFit="1" customWidth="1"/>
    <col min="9484" max="9484" width="8.875" style="22" bestFit="1" customWidth="1"/>
    <col min="9485" max="9728" width="9" style="22"/>
    <col min="9729" max="9729" width="2.875" style="22" customWidth="1"/>
    <col min="9730" max="9730" width="8.625" style="22" bestFit="1" customWidth="1"/>
    <col min="9731" max="9731" width="12.125" style="22" bestFit="1" customWidth="1"/>
    <col min="9732" max="9732" width="6.375" style="22" bestFit="1" customWidth="1"/>
    <col min="9733" max="9733" width="9.625" style="22" bestFit="1" customWidth="1"/>
    <col min="9734" max="9734" width="10.375" style="22" bestFit="1" customWidth="1"/>
    <col min="9735" max="9735" width="8.875" style="22" bestFit="1" customWidth="1"/>
    <col min="9736" max="9736" width="10.125" style="22" bestFit="1" customWidth="1"/>
    <col min="9737" max="9737" width="10.75" style="22" bestFit="1" customWidth="1"/>
    <col min="9738" max="9738" width="11.625" style="22" bestFit="1" customWidth="1"/>
    <col min="9739" max="9739" width="8.125" style="22" bestFit="1" customWidth="1"/>
    <col min="9740" max="9740" width="8.875" style="22" bestFit="1" customWidth="1"/>
    <col min="9741" max="9984" width="9" style="22"/>
    <col min="9985" max="9985" width="2.875" style="22" customWidth="1"/>
    <col min="9986" max="9986" width="8.625" style="22" bestFit="1" customWidth="1"/>
    <col min="9987" max="9987" width="12.125" style="22" bestFit="1" customWidth="1"/>
    <col min="9988" max="9988" width="6.375" style="22" bestFit="1" customWidth="1"/>
    <col min="9989" max="9989" width="9.625" style="22" bestFit="1" customWidth="1"/>
    <col min="9990" max="9990" width="10.375" style="22" bestFit="1" customWidth="1"/>
    <col min="9991" max="9991" width="8.875" style="22" bestFit="1" customWidth="1"/>
    <col min="9992" max="9992" width="10.125" style="22" bestFit="1" customWidth="1"/>
    <col min="9993" max="9993" width="10.75" style="22" bestFit="1" customWidth="1"/>
    <col min="9994" max="9994" width="11.625" style="22" bestFit="1" customWidth="1"/>
    <col min="9995" max="9995" width="8.125" style="22" bestFit="1" customWidth="1"/>
    <col min="9996" max="9996" width="8.875" style="22" bestFit="1" customWidth="1"/>
    <col min="9997" max="10240" width="9" style="22"/>
    <col min="10241" max="10241" width="2.875" style="22" customWidth="1"/>
    <col min="10242" max="10242" width="8.625" style="22" bestFit="1" customWidth="1"/>
    <col min="10243" max="10243" width="12.125" style="22" bestFit="1" customWidth="1"/>
    <col min="10244" max="10244" width="6.375" style="22" bestFit="1" customWidth="1"/>
    <col min="10245" max="10245" width="9.625" style="22" bestFit="1" customWidth="1"/>
    <col min="10246" max="10246" width="10.375" style="22" bestFit="1" customWidth="1"/>
    <col min="10247" max="10247" width="8.875" style="22" bestFit="1" customWidth="1"/>
    <col min="10248" max="10248" width="10.125" style="22" bestFit="1" customWidth="1"/>
    <col min="10249" max="10249" width="10.75" style="22" bestFit="1" customWidth="1"/>
    <col min="10250" max="10250" width="11.625" style="22" bestFit="1" customWidth="1"/>
    <col min="10251" max="10251" width="8.125" style="22" bestFit="1" customWidth="1"/>
    <col min="10252" max="10252" width="8.875" style="22" bestFit="1" customWidth="1"/>
    <col min="10253" max="10496" width="9" style="22"/>
    <col min="10497" max="10497" width="2.875" style="22" customWidth="1"/>
    <col min="10498" max="10498" width="8.625" style="22" bestFit="1" customWidth="1"/>
    <col min="10499" max="10499" width="12.125" style="22" bestFit="1" customWidth="1"/>
    <col min="10500" max="10500" width="6.375" style="22" bestFit="1" customWidth="1"/>
    <col min="10501" max="10501" width="9.625" style="22" bestFit="1" customWidth="1"/>
    <col min="10502" max="10502" width="10.375" style="22" bestFit="1" customWidth="1"/>
    <col min="10503" max="10503" width="8.875" style="22" bestFit="1" customWidth="1"/>
    <col min="10504" max="10504" width="10.125" style="22" bestFit="1" customWidth="1"/>
    <col min="10505" max="10505" width="10.75" style="22" bestFit="1" customWidth="1"/>
    <col min="10506" max="10506" width="11.625" style="22" bestFit="1" customWidth="1"/>
    <col min="10507" max="10507" width="8.125" style="22" bestFit="1" customWidth="1"/>
    <col min="10508" max="10508" width="8.875" style="22" bestFit="1" customWidth="1"/>
    <col min="10509" max="10752" width="9" style="22"/>
    <col min="10753" max="10753" width="2.875" style="22" customWidth="1"/>
    <col min="10754" max="10754" width="8.625" style="22" bestFit="1" customWidth="1"/>
    <col min="10755" max="10755" width="12.125" style="22" bestFit="1" customWidth="1"/>
    <col min="10756" max="10756" width="6.375" style="22" bestFit="1" customWidth="1"/>
    <col min="10757" max="10757" width="9.625" style="22" bestFit="1" customWidth="1"/>
    <col min="10758" max="10758" width="10.375" style="22" bestFit="1" customWidth="1"/>
    <col min="10759" max="10759" width="8.875" style="22" bestFit="1" customWidth="1"/>
    <col min="10760" max="10760" width="10.125" style="22" bestFit="1" customWidth="1"/>
    <col min="10761" max="10761" width="10.75" style="22" bestFit="1" customWidth="1"/>
    <col min="10762" max="10762" width="11.625" style="22" bestFit="1" customWidth="1"/>
    <col min="10763" max="10763" width="8.125" style="22" bestFit="1" customWidth="1"/>
    <col min="10764" max="10764" width="8.875" style="22" bestFit="1" customWidth="1"/>
    <col min="10765" max="11008" width="9" style="22"/>
    <col min="11009" max="11009" width="2.875" style="22" customWidth="1"/>
    <col min="11010" max="11010" width="8.625" style="22" bestFit="1" customWidth="1"/>
    <col min="11011" max="11011" width="12.125" style="22" bestFit="1" customWidth="1"/>
    <col min="11012" max="11012" width="6.375" style="22" bestFit="1" customWidth="1"/>
    <col min="11013" max="11013" width="9.625" style="22" bestFit="1" customWidth="1"/>
    <col min="11014" max="11014" width="10.375" style="22" bestFit="1" customWidth="1"/>
    <col min="11015" max="11015" width="8.875" style="22" bestFit="1" customWidth="1"/>
    <col min="11016" max="11016" width="10.125" style="22" bestFit="1" customWidth="1"/>
    <col min="11017" max="11017" width="10.75" style="22" bestFit="1" customWidth="1"/>
    <col min="11018" max="11018" width="11.625" style="22" bestFit="1" customWidth="1"/>
    <col min="11019" max="11019" width="8.125" style="22" bestFit="1" customWidth="1"/>
    <col min="11020" max="11020" width="8.875" style="22" bestFit="1" customWidth="1"/>
    <col min="11021" max="11264" width="9" style="22"/>
    <col min="11265" max="11265" width="2.875" style="22" customWidth="1"/>
    <col min="11266" max="11266" width="8.625" style="22" bestFit="1" customWidth="1"/>
    <col min="11267" max="11267" width="12.125" style="22" bestFit="1" customWidth="1"/>
    <col min="11268" max="11268" width="6.375" style="22" bestFit="1" customWidth="1"/>
    <col min="11269" max="11269" width="9.625" style="22" bestFit="1" customWidth="1"/>
    <col min="11270" max="11270" width="10.375" style="22" bestFit="1" customWidth="1"/>
    <col min="11271" max="11271" width="8.875" style="22" bestFit="1" customWidth="1"/>
    <col min="11272" max="11272" width="10.125" style="22" bestFit="1" customWidth="1"/>
    <col min="11273" max="11273" width="10.75" style="22" bestFit="1" customWidth="1"/>
    <col min="11274" max="11274" width="11.625" style="22" bestFit="1" customWidth="1"/>
    <col min="11275" max="11275" width="8.125" style="22" bestFit="1" customWidth="1"/>
    <col min="11276" max="11276" width="8.875" style="22" bestFit="1" customWidth="1"/>
    <col min="11277" max="11520" width="9" style="22"/>
    <col min="11521" max="11521" width="2.875" style="22" customWidth="1"/>
    <col min="11522" max="11522" width="8.625" style="22" bestFit="1" customWidth="1"/>
    <col min="11523" max="11523" width="12.125" style="22" bestFit="1" customWidth="1"/>
    <col min="11524" max="11524" width="6.375" style="22" bestFit="1" customWidth="1"/>
    <col min="11525" max="11525" width="9.625" style="22" bestFit="1" customWidth="1"/>
    <col min="11526" max="11526" width="10.375" style="22" bestFit="1" customWidth="1"/>
    <col min="11527" max="11527" width="8.875" style="22" bestFit="1" customWidth="1"/>
    <col min="11528" max="11528" width="10.125" style="22" bestFit="1" customWidth="1"/>
    <col min="11529" max="11529" width="10.75" style="22" bestFit="1" customWidth="1"/>
    <col min="11530" max="11530" width="11.625" style="22" bestFit="1" customWidth="1"/>
    <col min="11531" max="11531" width="8.125" style="22" bestFit="1" customWidth="1"/>
    <col min="11532" max="11532" width="8.875" style="22" bestFit="1" customWidth="1"/>
    <col min="11533" max="11776" width="9" style="22"/>
    <col min="11777" max="11777" width="2.875" style="22" customWidth="1"/>
    <col min="11778" max="11778" width="8.625" style="22" bestFit="1" customWidth="1"/>
    <col min="11779" max="11779" width="12.125" style="22" bestFit="1" customWidth="1"/>
    <col min="11780" max="11780" width="6.375" style="22" bestFit="1" customWidth="1"/>
    <col min="11781" max="11781" width="9.625" style="22" bestFit="1" customWidth="1"/>
    <col min="11782" max="11782" width="10.375" style="22" bestFit="1" customWidth="1"/>
    <col min="11783" max="11783" width="8.875" style="22" bestFit="1" customWidth="1"/>
    <col min="11784" max="11784" width="10.125" style="22" bestFit="1" customWidth="1"/>
    <col min="11785" max="11785" width="10.75" style="22" bestFit="1" customWidth="1"/>
    <col min="11786" max="11786" width="11.625" style="22" bestFit="1" customWidth="1"/>
    <col min="11787" max="11787" width="8.125" style="22" bestFit="1" customWidth="1"/>
    <col min="11788" max="11788" width="8.875" style="22" bestFit="1" customWidth="1"/>
    <col min="11789" max="12032" width="9" style="22"/>
    <col min="12033" max="12033" width="2.875" style="22" customWidth="1"/>
    <col min="12034" max="12034" width="8.625" style="22" bestFit="1" customWidth="1"/>
    <col min="12035" max="12035" width="12.125" style="22" bestFit="1" customWidth="1"/>
    <col min="12036" max="12036" width="6.375" style="22" bestFit="1" customWidth="1"/>
    <col min="12037" max="12037" width="9.625" style="22" bestFit="1" customWidth="1"/>
    <col min="12038" max="12038" width="10.375" style="22" bestFit="1" customWidth="1"/>
    <col min="12039" max="12039" width="8.875" style="22" bestFit="1" customWidth="1"/>
    <col min="12040" max="12040" width="10.125" style="22" bestFit="1" customWidth="1"/>
    <col min="12041" max="12041" width="10.75" style="22" bestFit="1" customWidth="1"/>
    <col min="12042" max="12042" width="11.625" style="22" bestFit="1" customWidth="1"/>
    <col min="12043" max="12043" width="8.125" style="22" bestFit="1" customWidth="1"/>
    <col min="12044" max="12044" width="8.875" style="22" bestFit="1" customWidth="1"/>
    <col min="12045" max="12288" width="9" style="22"/>
    <col min="12289" max="12289" width="2.875" style="22" customWidth="1"/>
    <col min="12290" max="12290" width="8.625" style="22" bestFit="1" customWidth="1"/>
    <col min="12291" max="12291" width="12.125" style="22" bestFit="1" customWidth="1"/>
    <col min="12292" max="12292" width="6.375" style="22" bestFit="1" customWidth="1"/>
    <col min="12293" max="12293" width="9.625" style="22" bestFit="1" customWidth="1"/>
    <col min="12294" max="12294" width="10.375" style="22" bestFit="1" customWidth="1"/>
    <col min="12295" max="12295" width="8.875" style="22" bestFit="1" customWidth="1"/>
    <col min="12296" max="12296" width="10.125" style="22" bestFit="1" customWidth="1"/>
    <col min="12297" max="12297" width="10.75" style="22" bestFit="1" customWidth="1"/>
    <col min="12298" max="12298" width="11.625" style="22" bestFit="1" customWidth="1"/>
    <col min="12299" max="12299" width="8.125" style="22" bestFit="1" customWidth="1"/>
    <col min="12300" max="12300" width="8.875" style="22" bestFit="1" customWidth="1"/>
    <col min="12301" max="12544" width="9" style="22"/>
    <col min="12545" max="12545" width="2.875" style="22" customWidth="1"/>
    <col min="12546" max="12546" width="8.625" style="22" bestFit="1" customWidth="1"/>
    <col min="12547" max="12547" width="12.125" style="22" bestFit="1" customWidth="1"/>
    <col min="12548" max="12548" width="6.375" style="22" bestFit="1" customWidth="1"/>
    <col min="12549" max="12549" width="9.625" style="22" bestFit="1" customWidth="1"/>
    <col min="12550" max="12550" width="10.375" style="22" bestFit="1" customWidth="1"/>
    <col min="12551" max="12551" width="8.875" style="22" bestFit="1" customWidth="1"/>
    <col min="12552" max="12552" width="10.125" style="22" bestFit="1" customWidth="1"/>
    <col min="12553" max="12553" width="10.75" style="22" bestFit="1" customWidth="1"/>
    <col min="12554" max="12554" width="11.625" style="22" bestFit="1" customWidth="1"/>
    <col min="12555" max="12555" width="8.125" style="22" bestFit="1" customWidth="1"/>
    <col min="12556" max="12556" width="8.875" style="22" bestFit="1" customWidth="1"/>
    <col min="12557" max="12800" width="9" style="22"/>
    <col min="12801" max="12801" width="2.875" style="22" customWidth="1"/>
    <col min="12802" max="12802" width="8.625" style="22" bestFit="1" customWidth="1"/>
    <col min="12803" max="12803" width="12.125" style="22" bestFit="1" customWidth="1"/>
    <col min="12804" max="12804" width="6.375" style="22" bestFit="1" customWidth="1"/>
    <col min="12805" max="12805" width="9.625" style="22" bestFit="1" customWidth="1"/>
    <col min="12806" max="12806" width="10.375" style="22" bestFit="1" customWidth="1"/>
    <col min="12807" max="12807" width="8.875" style="22" bestFit="1" customWidth="1"/>
    <col min="12808" max="12808" width="10.125" style="22" bestFit="1" customWidth="1"/>
    <col min="12809" max="12809" width="10.75" style="22" bestFit="1" customWidth="1"/>
    <col min="12810" max="12810" width="11.625" style="22" bestFit="1" customWidth="1"/>
    <col min="12811" max="12811" width="8.125" style="22" bestFit="1" customWidth="1"/>
    <col min="12812" max="12812" width="8.875" style="22" bestFit="1" customWidth="1"/>
    <col min="12813" max="13056" width="9" style="22"/>
    <col min="13057" max="13057" width="2.875" style="22" customWidth="1"/>
    <col min="13058" max="13058" width="8.625" style="22" bestFit="1" customWidth="1"/>
    <col min="13059" max="13059" width="12.125" style="22" bestFit="1" customWidth="1"/>
    <col min="13060" max="13060" width="6.375" style="22" bestFit="1" customWidth="1"/>
    <col min="13061" max="13061" width="9.625" style="22" bestFit="1" customWidth="1"/>
    <col min="13062" max="13062" width="10.375" style="22" bestFit="1" customWidth="1"/>
    <col min="13063" max="13063" width="8.875" style="22" bestFit="1" customWidth="1"/>
    <col min="13064" max="13064" width="10.125" style="22" bestFit="1" customWidth="1"/>
    <col min="13065" max="13065" width="10.75" style="22" bestFit="1" customWidth="1"/>
    <col min="13066" max="13066" width="11.625" style="22" bestFit="1" customWidth="1"/>
    <col min="13067" max="13067" width="8.125" style="22" bestFit="1" customWidth="1"/>
    <col min="13068" max="13068" width="8.875" style="22" bestFit="1" customWidth="1"/>
    <col min="13069" max="13312" width="9" style="22"/>
    <col min="13313" max="13313" width="2.875" style="22" customWidth="1"/>
    <col min="13314" max="13314" width="8.625" style="22" bestFit="1" customWidth="1"/>
    <col min="13315" max="13315" width="12.125" style="22" bestFit="1" customWidth="1"/>
    <col min="13316" max="13316" width="6.375" style="22" bestFit="1" customWidth="1"/>
    <col min="13317" max="13317" width="9.625" style="22" bestFit="1" customWidth="1"/>
    <col min="13318" max="13318" width="10.375" style="22" bestFit="1" customWidth="1"/>
    <col min="13319" max="13319" width="8.875" style="22" bestFit="1" customWidth="1"/>
    <col min="13320" max="13320" width="10.125" style="22" bestFit="1" customWidth="1"/>
    <col min="13321" max="13321" width="10.75" style="22" bestFit="1" customWidth="1"/>
    <col min="13322" max="13322" width="11.625" style="22" bestFit="1" customWidth="1"/>
    <col min="13323" max="13323" width="8.125" style="22" bestFit="1" customWidth="1"/>
    <col min="13324" max="13324" width="8.875" style="22" bestFit="1" customWidth="1"/>
    <col min="13325" max="13568" width="9" style="22"/>
    <col min="13569" max="13569" width="2.875" style="22" customWidth="1"/>
    <col min="13570" max="13570" width="8.625" style="22" bestFit="1" customWidth="1"/>
    <col min="13571" max="13571" width="12.125" style="22" bestFit="1" customWidth="1"/>
    <col min="13572" max="13572" width="6.375" style="22" bestFit="1" customWidth="1"/>
    <col min="13573" max="13573" width="9.625" style="22" bestFit="1" customWidth="1"/>
    <col min="13574" max="13574" width="10.375" style="22" bestFit="1" customWidth="1"/>
    <col min="13575" max="13575" width="8.875" style="22" bestFit="1" customWidth="1"/>
    <col min="13576" max="13576" width="10.125" style="22" bestFit="1" customWidth="1"/>
    <col min="13577" max="13577" width="10.75" style="22" bestFit="1" customWidth="1"/>
    <col min="13578" max="13578" width="11.625" style="22" bestFit="1" customWidth="1"/>
    <col min="13579" max="13579" width="8.125" style="22" bestFit="1" customWidth="1"/>
    <col min="13580" max="13580" width="8.875" style="22" bestFit="1" customWidth="1"/>
    <col min="13581" max="13824" width="9" style="22"/>
    <col min="13825" max="13825" width="2.875" style="22" customWidth="1"/>
    <col min="13826" max="13826" width="8.625" style="22" bestFit="1" customWidth="1"/>
    <col min="13827" max="13827" width="12.125" style="22" bestFit="1" customWidth="1"/>
    <col min="13828" max="13828" width="6.375" style="22" bestFit="1" customWidth="1"/>
    <col min="13829" max="13829" width="9.625" style="22" bestFit="1" customWidth="1"/>
    <col min="13830" max="13830" width="10.375" style="22" bestFit="1" customWidth="1"/>
    <col min="13831" max="13831" width="8.875" style="22" bestFit="1" customWidth="1"/>
    <col min="13832" max="13832" width="10.125" style="22" bestFit="1" customWidth="1"/>
    <col min="13833" max="13833" width="10.75" style="22" bestFit="1" customWidth="1"/>
    <col min="13834" max="13834" width="11.625" style="22" bestFit="1" customWidth="1"/>
    <col min="13835" max="13835" width="8.125" style="22" bestFit="1" customWidth="1"/>
    <col min="13836" max="13836" width="8.875" style="22" bestFit="1" customWidth="1"/>
    <col min="13837" max="14080" width="9" style="22"/>
    <col min="14081" max="14081" width="2.875" style="22" customWidth="1"/>
    <col min="14082" max="14082" width="8.625" style="22" bestFit="1" customWidth="1"/>
    <col min="14083" max="14083" width="12.125" style="22" bestFit="1" customWidth="1"/>
    <col min="14084" max="14084" width="6.375" style="22" bestFit="1" customWidth="1"/>
    <col min="14085" max="14085" width="9.625" style="22" bestFit="1" customWidth="1"/>
    <col min="14086" max="14086" width="10.375" style="22" bestFit="1" customWidth="1"/>
    <col min="14087" max="14087" width="8.875" style="22" bestFit="1" customWidth="1"/>
    <col min="14088" max="14088" width="10.125" style="22" bestFit="1" customWidth="1"/>
    <col min="14089" max="14089" width="10.75" style="22" bestFit="1" customWidth="1"/>
    <col min="14090" max="14090" width="11.625" style="22" bestFit="1" customWidth="1"/>
    <col min="14091" max="14091" width="8.125" style="22" bestFit="1" customWidth="1"/>
    <col min="14092" max="14092" width="8.875" style="22" bestFit="1" customWidth="1"/>
    <col min="14093" max="14336" width="9" style="22"/>
    <col min="14337" max="14337" width="2.875" style="22" customWidth="1"/>
    <col min="14338" max="14338" width="8.625" style="22" bestFit="1" customWidth="1"/>
    <col min="14339" max="14339" width="12.125" style="22" bestFit="1" customWidth="1"/>
    <col min="14340" max="14340" width="6.375" style="22" bestFit="1" customWidth="1"/>
    <col min="14341" max="14341" width="9.625" style="22" bestFit="1" customWidth="1"/>
    <col min="14342" max="14342" width="10.375" style="22" bestFit="1" customWidth="1"/>
    <col min="14343" max="14343" width="8.875" style="22" bestFit="1" customWidth="1"/>
    <col min="14344" max="14344" width="10.125" style="22" bestFit="1" customWidth="1"/>
    <col min="14345" max="14345" width="10.75" style="22" bestFit="1" customWidth="1"/>
    <col min="14346" max="14346" width="11.625" style="22" bestFit="1" customWidth="1"/>
    <col min="14347" max="14347" width="8.125" style="22" bestFit="1" customWidth="1"/>
    <col min="14348" max="14348" width="8.875" style="22" bestFit="1" customWidth="1"/>
    <col min="14349" max="14592" width="9" style="22"/>
    <col min="14593" max="14593" width="2.875" style="22" customWidth="1"/>
    <col min="14594" max="14594" width="8.625" style="22" bestFit="1" customWidth="1"/>
    <col min="14595" max="14595" width="12.125" style="22" bestFit="1" customWidth="1"/>
    <col min="14596" max="14596" width="6.375" style="22" bestFit="1" customWidth="1"/>
    <col min="14597" max="14597" width="9.625" style="22" bestFit="1" customWidth="1"/>
    <col min="14598" max="14598" width="10.375" style="22" bestFit="1" customWidth="1"/>
    <col min="14599" max="14599" width="8.875" style="22" bestFit="1" customWidth="1"/>
    <col min="14600" max="14600" width="10.125" style="22" bestFit="1" customWidth="1"/>
    <col min="14601" max="14601" width="10.75" style="22" bestFit="1" customWidth="1"/>
    <col min="14602" max="14602" width="11.625" style="22" bestFit="1" customWidth="1"/>
    <col min="14603" max="14603" width="8.125" style="22" bestFit="1" customWidth="1"/>
    <col min="14604" max="14604" width="8.875" style="22" bestFit="1" customWidth="1"/>
    <col min="14605" max="14848" width="9" style="22"/>
    <col min="14849" max="14849" width="2.875" style="22" customWidth="1"/>
    <col min="14850" max="14850" width="8.625" style="22" bestFit="1" customWidth="1"/>
    <col min="14851" max="14851" width="12.125" style="22" bestFit="1" customWidth="1"/>
    <col min="14852" max="14852" width="6.375" style="22" bestFit="1" customWidth="1"/>
    <col min="14853" max="14853" width="9.625" style="22" bestFit="1" customWidth="1"/>
    <col min="14854" max="14854" width="10.375" style="22" bestFit="1" customWidth="1"/>
    <col min="14855" max="14855" width="8.875" style="22" bestFit="1" customWidth="1"/>
    <col min="14856" max="14856" width="10.125" style="22" bestFit="1" customWidth="1"/>
    <col min="14857" max="14857" width="10.75" style="22" bestFit="1" customWidth="1"/>
    <col min="14858" max="14858" width="11.625" style="22" bestFit="1" customWidth="1"/>
    <col min="14859" max="14859" width="8.125" style="22" bestFit="1" customWidth="1"/>
    <col min="14860" max="14860" width="8.875" style="22" bestFit="1" customWidth="1"/>
    <col min="14861" max="15104" width="9" style="22"/>
    <col min="15105" max="15105" width="2.875" style="22" customWidth="1"/>
    <col min="15106" max="15106" width="8.625" style="22" bestFit="1" customWidth="1"/>
    <col min="15107" max="15107" width="12.125" style="22" bestFit="1" customWidth="1"/>
    <col min="15108" max="15108" width="6.375" style="22" bestFit="1" customWidth="1"/>
    <col min="15109" max="15109" width="9.625" style="22" bestFit="1" customWidth="1"/>
    <col min="15110" max="15110" width="10.375" style="22" bestFit="1" customWidth="1"/>
    <col min="15111" max="15111" width="8.875" style="22" bestFit="1" customWidth="1"/>
    <col min="15112" max="15112" width="10.125" style="22" bestFit="1" customWidth="1"/>
    <col min="15113" max="15113" width="10.75" style="22" bestFit="1" customWidth="1"/>
    <col min="15114" max="15114" width="11.625" style="22" bestFit="1" customWidth="1"/>
    <col min="15115" max="15115" width="8.125" style="22" bestFit="1" customWidth="1"/>
    <col min="15116" max="15116" width="8.875" style="22" bestFit="1" customWidth="1"/>
    <col min="15117" max="15360" width="9" style="22"/>
    <col min="15361" max="15361" width="2.875" style="22" customWidth="1"/>
    <col min="15362" max="15362" width="8.625" style="22" bestFit="1" customWidth="1"/>
    <col min="15363" max="15363" width="12.125" style="22" bestFit="1" customWidth="1"/>
    <col min="15364" max="15364" width="6.375" style="22" bestFit="1" customWidth="1"/>
    <col min="15365" max="15365" width="9.625" style="22" bestFit="1" customWidth="1"/>
    <col min="15366" max="15366" width="10.375" style="22" bestFit="1" customWidth="1"/>
    <col min="15367" max="15367" width="8.875" style="22" bestFit="1" customWidth="1"/>
    <col min="15368" max="15368" width="10.125" style="22" bestFit="1" customWidth="1"/>
    <col min="15369" max="15369" width="10.75" style="22" bestFit="1" customWidth="1"/>
    <col min="15370" max="15370" width="11.625" style="22" bestFit="1" customWidth="1"/>
    <col min="15371" max="15371" width="8.125" style="22" bestFit="1" customWidth="1"/>
    <col min="15372" max="15372" width="8.875" style="22" bestFit="1" customWidth="1"/>
    <col min="15373" max="15616" width="9" style="22"/>
    <col min="15617" max="15617" width="2.875" style="22" customWidth="1"/>
    <col min="15618" max="15618" width="8.625" style="22" bestFit="1" customWidth="1"/>
    <col min="15619" max="15619" width="12.125" style="22" bestFit="1" customWidth="1"/>
    <col min="15620" max="15620" width="6.375" style="22" bestFit="1" customWidth="1"/>
    <col min="15621" max="15621" width="9.625" style="22" bestFit="1" customWidth="1"/>
    <col min="15622" max="15622" width="10.375" style="22" bestFit="1" customWidth="1"/>
    <col min="15623" max="15623" width="8.875" style="22" bestFit="1" customWidth="1"/>
    <col min="15624" max="15624" width="10.125" style="22" bestFit="1" customWidth="1"/>
    <col min="15625" max="15625" width="10.75" style="22" bestFit="1" customWidth="1"/>
    <col min="15626" max="15626" width="11.625" style="22" bestFit="1" customWidth="1"/>
    <col min="15627" max="15627" width="8.125" style="22" bestFit="1" customWidth="1"/>
    <col min="15628" max="15628" width="8.875" style="22" bestFit="1" customWidth="1"/>
    <col min="15629" max="15872" width="9" style="22"/>
    <col min="15873" max="15873" width="2.875" style="22" customWidth="1"/>
    <col min="15874" max="15874" width="8.625" style="22" bestFit="1" customWidth="1"/>
    <col min="15875" max="15875" width="12.125" style="22" bestFit="1" customWidth="1"/>
    <col min="15876" max="15876" width="6.375" style="22" bestFit="1" customWidth="1"/>
    <col min="15877" max="15877" width="9.625" style="22" bestFit="1" customWidth="1"/>
    <col min="15878" max="15878" width="10.375" style="22" bestFit="1" customWidth="1"/>
    <col min="15879" max="15879" width="8.875" style="22" bestFit="1" customWidth="1"/>
    <col min="15880" max="15880" width="10.125" style="22" bestFit="1" customWidth="1"/>
    <col min="15881" max="15881" width="10.75" style="22" bestFit="1" customWidth="1"/>
    <col min="15882" max="15882" width="11.625" style="22" bestFit="1" customWidth="1"/>
    <col min="15883" max="15883" width="8.125" style="22" bestFit="1" customWidth="1"/>
    <col min="15884" max="15884" width="8.875" style="22" bestFit="1" customWidth="1"/>
    <col min="15885" max="16128" width="9" style="22"/>
    <col min="16129" max="16129" width="2.875" style="22" customWidth="1"/>
    <col min="16130" max="16130" width="8.625" style="22" bestFit="1" customWidth="1"/>
    <col min="16131" max="16131" width="12.125" style="22" bestFit="1" customWidth="1"/>
    <col min="16132" max="16132" width="6.375" style="22" bestFit="1" customWidth="1"/>
    <col min="16133" max="16133" width="9.625" style="22" bestFit="1" customWidth="1"/>
    <col min="16134" max="16134" width="10.375" style="22" bestFit="1" customWidth="1"/>
    <col min="16135" max="16135" width="8.875" style="22" bestFit="1" customWidth="1"/>
    <col min="16136" max="16136" width="10.125" style="22" bestFit="1" customWidth="1"/>
    <col min="16137" max="16137" width="10.75" style="22" bestFit="1" customWidth="1"/>
    <col min="16138" max="16138" width="11.625" style="22" bestFit="1" customWidth="1"/>
    <col min="16139" max="16139" width="8.125" style="22" bestFit="1" customWidth="1"/>
    <col min="16140" max="16140" width="8.875" style="22" bestFit="1" customWidth="1"/>
    <col min="16141" max="16384" width="9" style="22"/>
  </cols>
  <sheetData>
    <row r="1" spans="2:12" ht="13.5" thickBot="1" x14ac:dyDescent="0.25"/>
    <row r="2" spans="2:12" ht="13.5" thickBot="1" x14ac:dyDescent="0.25">
      <c r="B2" s="70">
        <v>2013</v>
      </c>
      <c r="C2" s="71"/>
      <c r="D2" s="71"/>
      <c r="E2" s="71"/>
      <c r="F2" s="71"/>
      <c r="G2" s="71"/>
      <c r="H2" s="71"/>
      <c r="I2" s="71"/>
      <c r="J2" s="71"/>
      <c r="K2" s="71"/>
      <c r="L2" s="72"/>
    </row>
    <row r="3" spans="2:12" x14ac:dyDescent="0.2">
      <c r="B3" s="23"/>
      <c r="C3" s="73" t="s">
        <v>30</v>
      </c>
      <c r="D3" s="74"/>
      <c r="E3" s="74"/>
      <c r="F3" s="75"/>
      <c r="G3" s="76" t="s">
        <v>31</v>
      </c>
      <c r="H3" s="77"/>
      <c r="I3" s="77"/>
      <c r="J3" s="78"/>
      <c r="K3" s="79" t="s">
        <v>32</v>
      </c>
      <c r="L3" s="78"/>
    </row>
    <row r="4" spans="2:12" x14ac:dyDescent="0.2">
      <c r="B4" s="24" t="s">
        <v>33</v>
      </c>
      <c r="C4" s="25" t="s">
        <v>34</v>
      </c>
      <c r="D4" s="26" t="s">
        <v>35</v>
      </c>
      <c r="E4" s="26" t="s">
        <v>36</v>
      </c>
      <c r="F4" s="27" t="s">
        <v>37</v>
      </c>
      <c r="G4" s="28" t="s">
        <v>38</v>
      </c>
      <c r="H4" s="29" t="s">
        <v>39</v>
      </c>
      <c r="I4" s="29" t="s">
        <v>40</v>
      </c>
      <c r="J4" s="30" t="s">
        <v>41</v>
      </c>
      <c r="K4" s="31" t="s">
        <v>42</v>
      </c>
      <c r="L4" s="30" t="s">
        <v>43</v>
      </c>
    </row>
    <row r="5" spans="2:12" x14ac:dyDescent="0.2">
      <c r="B5" s="32">
        <v>41275</v>
      </c>
      <c r="C5" s="33">
        <v>1120174</v>
      </c>
      <c r="D5" s="34">
        <f t="shared" ref="D5:D16" si="0">5.47%/12</f>
        <v>4.5583333333333335E-3</v>
      </c>
      <c r="E5" s="35">
        <f t="shared" ref="E5:E16" si="1">C5*D5</f>
        <v>5106.1264833333335</v>
      </c>
      <c r="F5" s="36">
        <f>E5</f>
        <v>5106.1264833333335</v>
      </c>
      <c r="G5" s="37">
        <f>(1+0)*C5</f>
        <v>1120174</v>
      </c>
      <c r="H5" s="34">
        <v>0</v>
      </c>
      <c r="I5" s="38">
        <v>0</v>
      </c>
      <c r="J5" s="36">
        <f>I5</f>
        <v>0</v>
      </c>
      <c r="K5" s="39">
        <f t="shared" ref="K5:L16" si="2">E5+I5</f>
        <v>5106.1264833333335</v>
      </c>
      <c r="L5" s="40">
        <f t="shared" si="2"/>
        <v>5106.1264833333335</v>
      </c>
    </row>
    <row r="6" spans="2:12" x14ac:dyDescent="0.2">
      <c r="B6" s="41">
        <v>41306</v>
      </c>
      <c r="C6" s="33">
        <v>1120174</v>
      </c>
      <c r="D6" s="34">
        <f t="shared" si="0"/>
        <v>4.5583333333333335E-3</v>
      </c>
      <c r="E6" s="42">
        <f t="shared" si="1"/>
        <v>5106.1264833333335</v>
      </c>
      <c r="F6" s="36">
        <f t="shared" ref="F6:F16" si="3">E6+F5</f>
        <v>10212.252966666667</v>
      </c>
      <c r="G6" s="43">
        <f t="shared" ref="G6:G16" si="4">C6+J5</f>
        <v>1120174</v>
      </c>
      <c r="H6" s="34">
        <v>0</v>
      </c>
      <c r="I6" s="44">
        <v>0</v>
      </c>
      <c r="J6" s="36">
        <f t="shared" ref="J6:J16" si="5">I6+J5</f>
        <v>0</v>
      </c>
      <c r="K6" s="45">
        <f t="shared" si="2"/>
        <v>5106.1264833333335</v>
      </c>
      <c r="L6" s="46">
        <f t="shared" si="2"/>
        <v>10212.252966666667</v>
      </c>
    </row>
    <row r="7" spans="2:12" x14ac:dyDescent="0.2">
      <c r="B7" s="41">
        <v>41334</v>
      </c>
      <c r="C7" s="33">
        <v>1120174</v>
      </c>
      <c r="D7" s="34">
        <f t="shared" si="0"/>
        <v>4.5583333333333335E-3</v>
      </c>
      <c r="E7" s="42">
        <f t="shared" si="1"/>
        <v>5106.1264833333335</v>
      </c>
      <c r="F7" s="36">
        <f t="shared" si="3"/>
        <v>15318.37945</v>
      </c>
      <c r="G7" s="43">
        <f t="shared" si="4"/>
        <v>1120174</v>
      </c>
      <c r="H7" s="34">
        <v>0</v>
      </c>
      <c r="I7" s="44">
        <v>0</v>
      </c>
      <c r="J7" s="36">
        <f t="shared" si="5"/>
        <v>0</v>
      </c>
      <c r="K7" s="45">
        <f t="shared" si="2"/>
        <v>5106.1264833333335</v>
      </c>
      <c r="L7" s="46">
        <f t="shared" si="2"/>
        <v>15318.37945</v>
      </c>
    </row>
    <row r="8" spans="2:12" x14ac:dyDescent="0.2">
      <c r="B8" s="41">
        <v>41365</v>
      </c>
      <c r="C8" s="33">
        <v>1120174</v>
      </c>
      <c r="D8" s="34">
        <f t="shared" si="0"/>
        <v>4.5583333333333335E-3</v>
      </c>
      <c r="E8" s="42">
        <f t="shared" si="1"/>
        <v>5106.1264833333335</v>
      </c>
      <c r="F8" s="36">
        <f t="shared" si="3"/>
        <v>20424.505933333334</v>
      </c>
      <c r="G8" s="43">
        <f t="shared" si="4"/>
        <v>1120174</v>
      </c>
      <c r="H8" s="34">
        <v>0</v>
      </c>
      <c r="I8" s="44">
        <v>0</v>
      </c>
      <c r="J8" s="36">
        <f t="shared" si="5"/>
        <v>0</v>
      </c>
      <c r="K8" s="45">
        <f t="shared" si="2"/>
        <v>5106.1264833333335</v>
      </c>
      <c r="L8" s="46">
        <f t="shared" si="2"/>
        <v>20424.505933333334</v>
      </c>
    </row>
    <row r="9" spans="2:12" x14ac:dyDescent="0.2">
      <c r="B9" s="41">
        <v>41395</v>
      </c>
      <c r="C9" s="33">
        <v>1120174</v>
      </c>
      <c r="D9" s="34">
        <f t="shared" si="0"/>
        <v>4.5583333333333335E-3</v>
      </c>
      <c r="E9" s="42">
        <f t="shared" si="1"/>
        <v>5106.1264833333335</v>
      </c>
      <c r="F9" s="36">
        <f t="shared" si="3"/>
        <v>25530.632416666667</v>
      </c>
      <c r="G9" s="43">
        <f t="shared" si="4"/>
        <v>1120174</v>
      </c>
      <c r="H9" s="34">
        <v>0</v>
      </c>
      <c r="I9" s="44">
        <v>0</v>
      </c>
      <c r="J9" s="36">
        <f t="shared" si="5"/>
        <v>0</v>
      </c>
      <c r="K9" s="45">
        <f t="shared" si="2"/>
        <v>5106.1264833333335</v>
      </c>
      <c r="L9" s="46">
        <f t="shared" si="2"/>
        <v>25530.632416666667</v>
      </c>
    </row>
    <row r="10" spans="2:12" x14ac:dyDescent="0.2">
      <c r="B10" s="41">
        <v>41426</v>
      </c>
      <c r="C10" s="33">
        <v>1120174</v>
      </c>
      <c r="D10" s="34">
        <f t="shared" si="0"/>
        <v>4.5583333333333335E-3</v>
      </c>
      <c r="E10" s="42">
        <f t="shared" si="1"/>
        <v>5106.1264833333335</v>
      </c>
      <c r="F10" s="36">
        <f t="shared" si="3"/>
        <v>30636.758900000001</v>
      </c>
      <c r="G10" s="43">
        <f t="shared" si="4"/>
        <v>1120174</v>
      </c>
      <c r="H10" s="34">
        <v>0</v>
      </c>
      <c r="I10" s="44">
        <v>0</v>
      </c>
      <c r="J10" s="36">
        <f t="shared" si="5"/>
        <v>0</v>
      </c>
      <c r="K10" s="45">
        <f t="shared" si="2"/>
        <v>5106.1264833333335</v>
      </c>
      <c r="L10" s="46">
        <f t="shared" si="2"/>
        <v>30636.758900000001</v>
      </c>
    </row>
    <row r="11" spans="2:12" x14ac:dyDescent="0.2">
      <c r="B11" s="41">
        <v>41456</v>
      </c>
      <c r="C11" s="33">
        <v>1120174</v>
      </c>
      <c r="D11" s="34">
        <f t="shared" si="0"/>
        <v>4.5583333333333335E-3</v>
      </c>
      <c r="E11" s="42">
        <f t="shared" si="1"/>
        <v>5106.1264833333335</v>
      </c>
      <c r="F11" s="36">
        <f t="shared" si="3"/>
        <v>35742.885383333334</v>
      </c>
      <c r="G11" s="43">
        <f t="shared" si="4"/>
        <v>1120174</v>
      </c>
      <c r="H11" s="34">
        <v>0</v>
      </c>
      <c r="I11" s="44">
        <v>0</v>
      </c>
      <c r="J11" s="36">
        <f t="shared" si="5"/>
        <v>0</v>
      </c>
      <c r="K11" s="45">
        <f t="shared" si="2"/>
        <v>5106.1264833333335</v>
      </c>
      <c r="L11" s="46">
        <f t="shared" si="2"/>
        <v>35742.885383333334</v>
      </c>
    </row>
    <row r="12" spans="2:12" x14ac:dyDescent="0.2">
      <c r="B12" s="41">
        <v>41487</v>
      </c>
      <c r="C12" s="33">
        <v>1120174</v>
      </c>
      <c r="D12" s="34">
        <f t="shared" si="0"/>
        <v>4.5583333333333335E-3</v>
      </c>
      <c r="E12" s="42">
        <f t="shared" si="1"/>
        <v>5106.1264833333335</v>
      </c>
      <c r="F12" s="36">
        <f t="shared" si="3"/>
        <v>40849.011866666668</v>
      </c>
      <c r="G12" s="43">
        <f t="shared" si="4"/>
        <v>1120174</v>
      </c>
      <c r="H12" s="34">
        <v>0</v>
      </c>
      <c r="I12" s="44">
        <v>0</v>
      </c>
      <c r="J12" s="36">
        <f t="shared" si="5"/>
        <v>0</v>
      </c>
      <c r="K12" s="45">
        <f t="shared" si="2"/>
        <v>5106.1264833333335</v>
      </c>
      <c r="L12" s="46">
        <f t="shared" si="2"/>
        <v>40849.011866666668</v>
      </c>
    </row>
    <row r="13" spans="2:12" x14ac:dyDescent="0.2">
      <c r="B13" s="41">
        <v>41518</v>
      </c>
      <c r="C13" s="33">
        <v>1120174</v>
      </c>
      <c r="D13" s="34">
        <f t="shared" si="0"/>
        <v>4.5583333333333335E-3</v>
      </c>
      <c r="E13" s="42">
        <f t="shared" si="1"/>
        <v>5106.1264833333335</v>
      </c>
      <c r="F13" s="36">
        <f t="shared" si="3"/>
        <v>45955.138350000001</v>
      </c>
      <c r="G13" s="43">
        <f t="shared" si="4"/>
        <v>1120174</v>
      </c>
      <c r="H13" s="34">
        <v>0</v>
      </c>
      <c r="I13" s="44">
        <v>0</v>
      </c>
      <c r="J13" s="36">
        <f t="shared" si="5"/>
        <v>0</v>
      </c>
      <c r="K13" s="45">
        <f t="shared" si="2"/>
        <v>5106.1264833333335</v>
      </c>
      <c r="L13" s="46">
        <f t="shared" si="2"/>
        <v>45955.138350000001</v>
      </c>
    </row>
    <row r="14" spans="2:12" x14ac:dyDescent="0.2">
      <c r="B14" s="41">
        <v>41548</v>
      </c>
      <c r="C14" s="33">
        <v>1120174</v>
      </c>
      <c r="D14" s="34">
        <f t="shared" si="0"/>
        <v>4.5583333333333335E-3</v>
      </c>
      <c r="E14" s="42">
        <f t="shared" si="1"/>
        <v>5106.1264833333335</v>
      </c>
      <c r="F14" s="36">
        <f t="shared" si="3"/>
        <v>51061.264833333335</v>
      </c>
      <c r="G14" s="43">
        <f t="shared" si="4"/>
        <v>1120174</v>
      </c>
      <c r="H14" s="34">
        <v>0</v>
      </c>
      <c r="I14" s="44">
        <v>0</v>
      </c>
      <c r="J14" s="36">
        <f t="shared" si="5"/>
        <v>0</v>
      </c>
      <c r="K14" s="45">
        <f t="shared" si="2"/>
        <v>5106.1264833333335</v>
      </c>
      <c r="L14" s="46">
        <f t="shared" si="2"/>
        <v>51061.264833333335</v>
      </c>
    </row>
    <row r="15" spans="2:12" x14ac:dyDescent="0.2">
      <c r="B15" s="41">
        <v>41579</v>
      </c>
      <c r="C15" s="33">
        <v>1120174</v>
      </c>
      <c r="D15" s="34">
        <f t="shared" si="0"/>
        <v>4.5583333333333335E-3</v>
      </c>
      <c r="E15" s="42">
        <f t="shared" si="1"/>
        <v>5106.1264833333335</v>
      </c>
      <c r="F15" s="36">
        <f t="shared" si="3"/>
        <v>56167.391316666668</v>
      </c>
      <c r="G15" s="43">
        <f t="shared" si="4"/>
        <v>1120174</v>
      </c>
      <c r="H15" s="34">
        <v>0</v>
      </c>
      <c r="I15" s="44">
        <v>0</v>
      </c>
      <c r="J15" s="36">
        <f t="shared" si="5"/>
        <v>0</v>
      </c>
      <c r="K15" s="45">
        <f t="shared" si="2"/>
        <v>5106.1264833333335</v>
      </c>
      <c r="L15" s="46">
        <f t="shared" si="2"/>
        <v>56167.391316666668</v>
      </c>
    </row>
    <row r="16" spans="2:12" ht="13.5" thickBot="1" x14ac:dyDescent="0.25">
      <c r="B16" s="47">
        <v>41609</v>
      </c>
      <c r="C16" s="33">
        <v>1120174</v>
      </c>
      <c r="D16" s="48">
        <f t="shared" si="0"/>
        <v>4.5583333333333335E-3</v>
      </c>
      <c r="E16" s="49">
        <f t="shared" si="1"/>
        <v>5106.1264833333335</v>
      </c>
      <c r="F16" s="50">
        <f t="shared" si="3"/>
        <v>61273.517800000001</v>
      </c>
      <c r="G16" s="51">
        <f t="shared" si="4"/>
        <v>1120174</v>
      </c>
      <c r="H16" s="48">
        <v>0</v>
      </c>
      <c r="I16" s="52">
        <v>0</v>
      </c>
      <c r="J16" s="50">
        <f t="shared" si="5"/>
        <v>0</v>
      </c>
      <c r="K16" s="53">
        <f t="shared" si="2"/>
        <v>5106.1264833333335</v>
      </c>
      <c r="L16" s="54">
        <f t="shared" si="2"/>
        <v>61273.517800000001</v>
      </c>
    </row>
    <row r="17" spans="2:12" ht="13.5" thickBot="1" x14ac:dyDescent="0.25">
      <c r="B17" s="55"/>
      <c r="C17" s="56"/>
      <c r="D17" s="57">
        <f>SUM(D5:D16)</f>
        <v>5.4699999999999992E-2</v>
      </c>
      <c r="E17" s="56"/>
      <c r="F17" s="58"/>
      <c r="G17" s="59"/>
      <c r="H17" s="60"/>
      <c r="I17" s="58"/>
      <c r="J17" s="61"/>
      <c r="K17" s="59"/>
      <c r="L17" s="61"/>
    </row>
    <row r="18" spans="2:12" ht="13.5" thickBot="1" x14ac:dyDescent="0.25"/>
    <row r="19" spans="2:12" ht="13.5" thickBot="1" x14ac:dyDescent="0.25">
      <c r="B19" s="70">
        <v>2014</v>
      </c>
      <c r="C19" s="71"/>
      <c r="D19" s="71"/>
      <c r="E19" s="71"/>
      <c r="F19" s="71"/>
      <c r="G19" s="71"/>
      <c r="H19" s="71"/>
      <c r="I19" s="71"/>
      <c r="J19" s="71"/>
      <c r="K19" s="71"/>
      <c r="L19" s="72"/>
    </row>
    <row r="20" spans="2:12" x14ac:dyDescent="0.2">
      <c r="B20" s="23"/>
      <c r="C20" s="73" t="s">
        <v>30</v>
      </c>
      <c r="D20" s="74"/>
      <c r="E20" s="74"/>
      <c r="F20" s="75"/>
      <c r="G20" s="76" t="s">
        <v>31</v>
      </c>
      <c r="H20" s="77"/>
      <c r="I20" s="77"/>
      <c r="J20" s="78"/>
      <c r="K20" s="79" t="s">
        <v>32</v>
      </c>
      <c r="L20" s="78"/>
    </row>
    <row r="21" spans="2:12" x14ac:dyDescent="0.2">
      <c r="B21" s="24" t="s">
        <v>33</v>
      </c>
      <c r="C21" s="25" t="s">
        <v>34</v>
      </c>
      <c r="D21" s="26" t="s">
        <v>35</v>
      </c>
      <c r="E21" s="26" t="s">
        <v>36</v>
      </c>
      <c r="F21" s="27" t="s">
        <v>37</v>
      </c>
      <c r="G21" s="28" t="s">
        <v>38</v>
      </c>
      <c r="H21" s="29" t="s">
        <v>39</v>
      </c>
      <c r="I21" s="29" t="s">
        <v>40</v>
      </c>
      <c r="J21" s="30" t="s">
        <v>41</v>
      </c>
      <c r="K21" s="31" t="s">
        <v>42</v>
      </c>
      <c r="L21" s="30" t="s">
        <v>43</v>
      </c>
    </row>
    <row r="22" spans="2:12" x14ac:dyDescent="0.2">
      <c r="B22" s="32">
        <v>40909</v>
      </c>
      <c r="C22" s="33">
        <v>2136162</v>
      </c>
      <c r="D22" s="34">
        <f>4.31%/12</f>
        <v>3.5916666666666666E-3</v>
      </c>
      <c r="E22" s="35">
        <f t="shared" ref="E22:E33" si="6">C22*D22</f>
        <v>7672.3818499999998</v>
      </c>
      <c r="F22" s="36">
        <f>E22</f>
        <v>7672.3818499999998</v>
      </c>
      <c r="G22" s="37">
        <f>(1+0)*C22</f>
        <v>2136162</v>
      </c>
      <c r="H22" s="34">
        <v>0</v>
      </c>
      <c r="I22" s="38">
        <v>0</v>
      </c>
      <c r="J22" s="36">
        <f>I22</f>
        <v>0</v>
      </c>
      <c r="K22" s="39">
        <f t="shared" ref="K22:L33" si="7">E22+I22</f>
        <v>7672.3818499999998</v>
      </c>
      <c r="L22" s="40">
        <f t="shared" si="7"/>
        <v>7672.3818499999998</v>
      </c>
    </row>
    <row r="23" spans="2:12" x14ac:dyDescent="0.2">
      <c r="B23" s="41">
        <v>40940</v>
      </c>
      <c r="C23" s="33">
        <v>2136162</v>
      </c>
      <c r="D23" s="34">
        <f t="shared" ref="D23:D33" si="8">4.31%/12</f>
        <v>3.5916666666666666E-3</v>
      </c>
      <c r="E23" s="42">
        <f t="shared" si="6"/>
        <v>7672.3818499999998</v>
      </c>
      <c r="F23" s="36">
        <f t="shared" ref="F23:F33" si="9">E23+F22</f>
        <v>15344.7637</v>
      </c>
      <c r="G23" s="43">
        <f t="shared" ref="G23:G33" si="10">C23+J22</f>
        <v>2136162</v>
      </c>
      <c r="H23" s="34">
        <v>0</v>
      </c>
      <c r="I23" s="44">
        <v>0</v>
      </c>
      <c r="J23" s="36">
        <f t="shared" ref="J23:J33" si="11">I23+J22</f>
        <v>0</v>
      </c>
      <c r="K23" s="45">
        <f t="shared" si="7"/>
        <v>7672.3818499999998</v>
      </c>
      <c r="L23" s="46">
        <f t="shared" si="7"/>
        <v>15344.7637</v>
      </c>
    </row>
    <row r="24" spans="2:12" x14ac:dyDescent="0.2">
      <c r="B24" s="41">
        <v>40969</v>
      </c>
      <c r="C24" s="33">
        <v>2136162</v>
      </c>
      <c r="D24" s="34">
        <f t="shared" si="8"/>
        <v>3.5916666666666666E-3</v>
      </c>
      <c r="E24" s="42">
        <f t="shared" si="6"/>
        <v>7672.3818499999998</v>
      </c>
      <c r="F24" s="36">
        <f t="shared" si="9"/>
        <v>23017.145550000001</v>
      </c>
      <c r="G24" s="43">
        <f t="shared" si="10"/>
        <v>2136162</v>
      </c>
      <c r="H24" s="34">
        <v>0</v>
      </c>
      <c r="I24" s="44">
        <v>0</v>
      </c>
      <c r="J24" s="36">
        <f t="shared" si="11"/>
        <v>0</v>
      </c>
      <c r="K24" s="45">
        <f t="shared" si="7"/>
        <v>7672.3818499999998</v>
      </c>
      <c r="L24" s="46">
        <f t="shared" si="7"/>
        <v>23017.145550000001</v>
      </c>
    </row>
    <row r="25" spans="2:12" x14ac:dyDescent="0.2">
      <c r="B25" s="41">
        <v>41000</v>
      </c>
      <c r="C25" s="33">
        <v>2136162</v>
      </c>
      <c r="D25" s="34">
        <f t="shared" si="8"/>
        <v>3.5916666666666666E-3</v>
      </c>
      <c r="E25" s="42">
        <f t="shared" si="6"/>
        <v>7672.3818499999998</v>
      </c>
      <c r="F25" s="36">
        <f t="shared" si="9"/>
        <v>30689.527399999999</v>
      </c>
      <c r="G25" s="43">
        <f t="shared" si="10"/>
        <v>2136162</v>
      </c>
      <c r="H25" s="34">
        <v>0</v>
      </c>
      <c r="I25" s="44">
        <v>0</v>
      </c>
      <c r="J25" s="36">
        <f t="shared" si="11"/>
        <v>0</v>
      </c>
      <c r="K25" s="45">
        <f t="shared" si="7"/>
        <v>7672.3818499999998</v>
      </c>
      <c r="L25" s="46">
        <f t="shared" si="7"/>
        <v>30689.527399999999</v>
      </c>
    </row>
    <row r="26" spans="2:12" x14ac:dyDescent="0.2">
      <c r="B26" s="41">
        <v>41030</v>
      </c>
      <c r="C26" s="33">
        <v>2136162</v>
      </c>
      <c r="D26" s="34">
        <f t="shared" si="8"/>
        <v>3.5916666666666666E-3</v>
      </c>
      <c r="E26" s="42">
        <f t="shared" si="6"/>
        <v>7672.3818499999998</v>
      </c>
      <c r="F26" s="36">
        <f t="shared" si="9"/>
        <v>38361.909249999997</v>
      </c>
      <c r="G26" s="43">
        <f t="shared" si="10"/>
        <v>2136162</v>
      </c>
      <c r="H26" s="34">
        <v>0</v>
      </c>
      <c r="I26" s="44">
        <v>0</v>
      </c>
      <c r="J26" s="36">
        <f t="shared" si="11"/>
        <v>0</v>
      </c>
      <c r="K26" s="45">
        <f t="shared" si="7"/>
        <v>7672.3818499999998</v>
      </c>
      <c r="L26" s="46">
        <f t="shared" si="7"/>
        <v>38361.909249999997</v>
      </c>
    </row>
    <row r="27" spans="2:12" x14ac:dyDescent="0.2">
      <c r="B27" s="41">
        <v>41061</v>
      </c>
      <c r="C27" s="33">
        <v>2136162</v>
      </c>
      <c r="D27" s="34">
        <f t="shared" si="8"/>
        <v>3.5916666666666666E-3</v>
      </c>
      <c r="E27" s="42">
        <f t="shared" si="6"/>
        <v>7672.3818499999998</v>
      </c>
      <c r="F27" s="36">
        <f t="shared" si="9"/>
        <v>46034.291099999995</v>
      </c>
      <c r="G27" s="43">
        <f t="shared" si="10"/>
        <v>2136162</v>
      </c>
      <c r="H27" s="34">
        <v>0</v>
      </c>
      <c r="I27" s="44">
        <v>0</v>
      </c>
      <c r="J27" s="36">
        <f t="shared" si="11"/>
        <v>0</v>
      </c>
      <c r="K27" s="45">
        <f t="shared" si="7"/>
        <v>7672.3818499999998</v>
      </c>
      <c r="L27" s="46">
        <f t="shared" si="7"/>
        <v>46034.291099999995</v>
      </c>
    </row>
    <row r="28" spans="2:12" x14ac:dyDescent="0.2">
      <c r="B28" s="41">
        <v>41091</v>
      </c>
      <c r="C28" s="33">
        <v>2136162</v>
      </c>
      <c r="D28" s="34">
        <f t="shared" si="8"/>
        <v>3.5916666666666666E-3</v>
      </c>
      <c r="E28" s="42">
        <f t="shared" si="6"/>
        <v>7672.3818499999998</v>
      </c>
      <c r="F28" s="36">
        <f t="shared" si="9"/>
        <v>53706.672949999993</v>
      </c>
      <c r="G28" s="43">
        <f t="shared" si="10"/>
        <v>2136162</v>
      </c>
      <c r="H28" s="34">
        <v>0</v>
      </c>
      <c r="I28" s="44">
        <v>0</v>
      </c>
      <c r="J28" s="36">
        <f t="shared" si="11"/>
        <v>0</v>
      </c>
      <c r="K28" s="45">
        <f t="shared" si="7"/>
        <v>7672.3818499999998</v>
      </c>
      <c r="L28" s="46">
        <f t="shared" si="7"/>
        <v>53706.672949999993</v>
      </c>
    </row>
    <row r="29" spans="2:12" x14ac:dyDescent="0.2">
      <c r="B29" s="41">
        <v>41122</v>
      </c>
      <c r="C29" s="33">
        <v>2136162</v>
      </c>
      <c r="D29" s="34">
        <f t="shared" si="8"/>
        <v>3.5916666666666666E-3</v>
      </c>
      <c r="E29" s="42">
        <f t="shared" si="6"/>
        <v>7672.3818499999998</v>
      </c>
      <c r="F29" s="36">
        <f t="shared" si="9"/>
        <v>61379.054799999991</v>
      </c>
      <c r="G29" s="43">
        <f t="shared" si="10"/>
        <v>2136162</v>
      </c>
      <c r="H29" s="34">
        <v>0</v>
      </c>
      <c r="I29" s="44">
        <v>0</v>
      </c>
      <c r="J29" s="36">
        <f t="shared" si="11"/>
        <v>0</v>
      </c>
      <c r="K29" s="45">
        <f t="shared" si="7"/>
        <v>7672.3818499999998</v>
      </c>
      <c r="L29" s="46">
        <f t="shared" si="7"/>
        <v>61379.054799999991</v>
      </c>
    </row>
    <row r="30" spans="2:12" x14ac:dyDescent="0.2">
      <c r="B30" s="41">
        <v>41153</v>
      </c>
      <c r="C30" s="33">
        <v>2136162</v>
      </c>
      <c r="D30" s="34">
        <f t="shared" si="8"/>
        <v>3.5916666666666666E-3</v>
      </c>
      <c r="E30" s="42">
        <f t="shared" si="6"/>
        <v>7672.3818499999998</v>
      </c>
      <c r="F30" s="36">
        <f t="shared" si="9"/>
        <v>69051.436649999989</v>
      </c>
      <c r="G30" s="43">
        <f t="shared" si="10"/>
        <v>2136162</v>
      </c>
      <c r="H30" s="34">
        <v>0</v>
      </c>
      <c r="I30" s="44">
        <v>0</v>
      </c>
      <c r="J30" s="36">
        <f t="shared" si="11"/>
        <v>0</v>
      </c>
      <c r="K30" s="45">
        <f t="shared" si="7"/>
        <v>7672.3818499999998</v>
      </c>
      <c r="L30" s="46">
        <f t="shared" si="7"/>
        <v>69051.436649999989</v>
      </c>
    </row>
    <row r="31" spans="2:12" x14ac:dyDescent="0.2">
      <c r="B31" s="41">
        <v>41183</v>
      </c>
      <c r="C31" s="33">
        <v>2136162</v>
      </c>
      <c r="D31" s="34">
        <f t="shared" si="8"/>
        <v>3.5916666666666666E-3</v>
      </c>
      <c r="E31" s="42">
        <f t="shared" si="6"/>
        <v>7672.3818499999998</v>
      </c>
      <c r="F31" s="36">
        <f t="shared" si="9"/>
        <v>76723.818499999994</v>
      </c>
      <c r="G31" s="43">
        <f t="shared" si="10"/>
        <v>2136162</v>
      </c>
      <c r="H31" s="34">
        <v>0</v>
      </c>
      <c r="I31" s="44">
        <v>0</v>
      </c>
      <c r="J31" s="36">
        <f t="shared" si="11"/>
        <v>0</v>
      </c>
      <c r="K31" s="45">
        <f t="shared" si="7"/>
        <v>7672.3818499999998</v>
      </c>
      <c r="L31" s="46">
        <f t="shared" si="7"/>
        <v>76723.818499999994</v>
      </c>
    </row>
    <row r="32" spans="2:12" x14ac:dyDescent="0.2">
      <c r="B32" s="41">
        <v>41214</v>
      </c>
      <c r="C32" s="33">
        <v>2136162</v>
      </c>
      <c r="D32" s="34">
        <f t="shared" si="8"/>
        <v>3.5916666666666666E-3</v>
      </c>
      <c r="E32" s="42">
        <f t="shared" si="6"/>
        <v>7672.3818499999998</v>
      </c>
      <c r="F32" s="36">
        <f t="shared" si="9"/>
        <v>84396.200349999999</v>
      </c>
      <c r="G32" s="43">
        <f t="shared" si="10"/>
        <v>2136162</v>
      </c>
      <c r="H32" s="34">
        <v>0</v>
      </c>
      <c r="I32" s="44">
        <v>0</v>
      </c>
      <c r="J32" s="36">
        <f t="shared" si="11"/>
        <v>0</v>
      </c>
      <c r="K32" s="45">
        <f t="shared" si="7"/>
        <v>7672.3818499999998</v>
      </c>
      <c r="L32" s="46">
        <f t="shared" si="7"/>
        <v>84396.200349999999</v>
      </c>
    </row>
    <row r="33" spans="2:12" ht="13.5" thickBot="1" x14ac:dyDescent="0.25">
      <c r="B33" s="47">
        <v>41244</v>
      </c>
      <c r="C33" s="33">
        <v>2136162</v>
      </c>
      <c r="D33" s="34">
        <f t="shared" si="8"/>
        <v>3.5916666666666666E-3</v>
      </c>
      <c r="E33" s="49">
        <f t="shared" si="6"/>
        <v>7672.3818499999998</v>
      </c>
      <c r="F33" s="50">
        <f t="shared" si="9"/>
        <v>92068.582200000004</v>
      </c>
      <c r="G33" s="51">
        <f t="shared" si="10"/>
        <v>2136162</v>
      </c>
      <c r="H33" s="34">
        <v>0</v>
      </c>
      <c r="I33" s="52">
        <v>0</v>
      </c>
      <c r="J33" s="50">
        <f t="shared" si="11"/>
        <v>0</v>
      </c>
      <c r="K33" s="53">
        <f t="shared" si="7"/>
        <v>7672.3818499999998</v>
      </c>
      <c r="L33" s="54">
        <f t="shared" si="7"/>
        <v>92068.582200000004</v>
      </c>
    </row>
    <row r="34" spans="2:12" ht="13.5" thickBot="1" x14ac:dyDescent="0.25">
      <c r="B34" s="55"/>
      <c r="C34" s="56"/>
      <c r="D34" s="57">
        <f>SUM(D22:D33)</f>
        <v>4.3099999999999999E-2</v>
      </c>
      <c r="E34" s="56"/>
      <c r="F34" s="58"/>
      <c r="G34" s="59"/>
      <c r="H34" s="60"/>
      <c r="I34" s="58"/>
      <c r="J34" s="61"/>
      <c r="K34" s="59"/>
      <c r="L34" s="61"/>
    </row>
    <row r="35" spans="2:12" ht="13.5" thickBot="1" x14ac:dyDescent="0.25"/>
    <row r="36" spans="2:12" ht="13.5" thickBot="1" x14ac:dyDescent="0.25">
      <c r="B36" s="70">
        <v>2015</v>
      </c>
      <c r="C36" s="71"/>
      <c r="D36" s="71"/>
      <c r="E36" s="71"/>
      <c r="F36" s="71"/>
      <c r="G36" s="71"/>
      <c r="H36" s="71"/>
      <c r="I36" s="71"/>
      <c r="J36" s="71"/>
      <c r="K36" s="71"/>
      <c r="L36" s="72"/>
    </row>
    <row r="37" spans="2:12" x14ac:dyDescent="0.2">
      <c r="B37" s="23"/>
      <c r="C37" s="73" t="s">
        <v>30</v>
      </c>
      <c r="D37" s="74"/>
      <c r="E37" s="74"/>
      <c r="F37" s="75"/>
      <c r="G37" s="76" t="s">
        <v>31</v>
      </c>
      <c r="H37" s="77"/>
      <c r="I37" s="77"/>
      <c r="J37" s="78"/>
      <c r="K37" s="79" t="s">
        <v>44</v>
      </c>
      <c r="L37" s="78"/>
    </row>
    <row r="38" spans="2:12" x14ac:dyDescent="0.2">
      <c r="B38" s="24" t="s">
        <v>33</v>
      </c>
      <c r="C38" s="25" t="s">
        <v>34</v>
      </c>
      <c r="D38" s="26" t="s">
        <v>35</v>
      </c>
      <c r="E38" s="26" t="s">
        <v>36</v>
      </c>
      <c r="F38" s="27" t="s">
        <v>37</v>
      </c>
      <c r="G38" s="28" t="s">
        <v>38</v>
      </c>
      <c r="H38" s="29" t="s">
        <v>39</v>
      </c>
      <c r="I38" s="29" t="s">
        <v>40</v>
      </c>
      <c r="J38" s="30" t="s">
        <v>41</v>
      </c>
      <c r="K38" s="31" t="s">
        <v>42</v>
      </c>
      <c r="L38" s="30" t="s">
        <v>43</v>
      </c>
    </row>
    <row r="39" spans="2:12" x14ac:dyDescent="0.2">
      <c r="B39" s="32">
        <v>40544</v>
      </c>
      <c r="C39" s="33">
        <v>2891847</v>
      </c>
      <c r="D39" s="62">
        <f>4.07%/12</f>
        <v>3.3916666666666665E-3</v>
      </c>
      <c r="E39" s="35">
        <f t="shared" ref="E39:E50" si="12">C39*D39</f>
        <v>9808.1810750000004</v>
      </c>
      <c r="F39" s="36">
        <f>E39</f>
        <v>9808.1810750000004</v>
      </c>
      <c r="G39" s="37">
        <f>(1+0)*C39</f>
        <v>2891847</v>
      </c>
      <c r="H39" s="62">
        <v>0</v>
      </c>
      <c r="I39" s="35">
        <f t="shared" ref="I39:I50" si="13">IF(C39&gt;0,H39*G39,0)</f>
        <v>0</v>
      </c>
      <c r="J39" s="36">
        <f>I39</f>
        <v>0</v>
      </c>
      <c r="K39" s="39">
        <f t="shared" ref="K39:L50" si="14">E39+I39</f>
        <v>9808.1810750000004</v>
      </c>
      <c r="L39" s="40">
        <f t="shared" si="14"/>
        <v>9808.1810750000004</v>
      </c>
    </row>
    <row r="40" spans="2:12" x14ac:dyDescent="0.2">
      <c r="B40" s="41">
        <v>40575</v>
      </c>
      <c r="C40" s="33">
        <v>2891847</v>
      </c>
      <c r="D40" s="62">
        <f t="shared" ref="D40:D50" si="15">4.07%/12</f>
        <v>3.3916666666666665E-3</v>
      </c>
      <c r="E40" s="42">
        <f t="shared" si="12"/>
        <v>9808.1810750000004</v>
      </c>
      <c r="F40" s="36">
        <f t="shared" ref="F40:F50" si="16">E40+F39</f>
        <v>19616.362150000001</v>
      </c>
      <c r="G40" s="43">
        <f t="shared" ref="G40:G50" si="17">C40+J39</f>
        <v>2891847</v>
      </c>
      <c r="H40" s="62">
        <v>0</v>
      </c>
      <c r="I40" s="42">
        <f t="shared" si="13"/>
        <v>0</v>
      </c>
      <c r="J40" s="36">
        <f t="shared" ref="J40:J50" si="18">I40+J39</f>
        <v>0</v>
      </c>
      <c r="K40" s="45">
        <f t="shared" si="14"/>
        <v>9808.1810750000004</v>
      </c>
      <c r="L40" s="46">
        <f t="shared" si="14"/>
        <v>19616.362150000001</v>
      </c>
    </row>
    <row r="41" spans="2:12" x14ac:dyDescent="0.2">
      <c r="B41" s="41">
        <v>40603</v>
      </c>
      <c r="C41" s="33">
        <v>2891847</v>
      </c>
      <c r="D41" s="62">
        <f t="shared" si="15"/>
        <v>3.3916666666666665E-3</v>
      </c>
      <c r="E41" s="42">
        <f t="shared" si="12"/>
        <v>9808.1810750000004</v>
      </c>
      <c r="F41" s="36">
        <f t="shared" si="16"/>
        <v>29424.543225000001</v>
      </c>
      <c r="G41" s="43">
        <f t="shared" si="17"/>
        <v>2891847</v>
      </c>
      <c r="H41" s="62">
        <v>0</v>
      </c>
      <c r="I41" s="42">
        <f t="shared" si="13"/>
        <v>0</v>
      </c>
      <c r="J41" s="36">
        <f t="shared" si="18"/>
        <v>0</v>
      </c>
      <c r="K41" s="45">
        <f t="shared" si="14"/>
        <v>9808.1810750000004</v>
      </c>
      <c r="L41" s="46">
        <f t="shared" si="14"/>
        <v>29424.543225000001</v>
      </c>
    </row>
    <row r="42" spans="2:12" x14ac:dyDescent="0.2">
      <c r="B42" s="41">
        <v>40634</v>
      </c>
      <c r="C42" s="33">
        <v>2891847</v>
      </c>
      <c r="D42" s="62">
        <f t="shared" si="15"/>
        <v>3.3916666666666665E-3</v>
      </c>
      <c r="E42" s="42">
        <f t="shared" si="12"/>
        <v>9808.1810750000004</v>
      </c>
      <c r="F42" s="36">
        <f t="shared" si="16"/>
        <v>39232.724300000002</v>
      </c>
      <c r="G42" s="43">
        <f t="shared" si="17"/>
        <v>2891847</v>
      </c>
      <c r="H42" s="62">
        <v>0</v>
      </c>
      <c r="I42" s="42">
        <f t="shared" si="13"/>
        <v>0</v>
      </c>
      <c r="J42" s="36">
        <f t="shared" si="18"/>
        <v>0</v>
      </c>
      <c r="K42" s="45">
        <f t="shared" si="14"/>
        <v>9808.1810750000004</v>
      </c>
      <c r="L42" s="46">
        <f t="shared" si="14"/>
        <v>39232.724300000002</v>
      </c>
    </row>
    <row r="43" spans="2:12" x14ac:dyDescent="0.2">
      <c r="B43" s="41">
        <v>40664</v>
      </c>
      <c r="C43" s="33">
        <v>2891847</v>
      </c>
      <c r="D43" s="62">
        <f t="shared" si="15"/>
        <v>3.3916666666666665E-3</v>
      </c>
      <c r="E43" s="42">
        <f t="shared" si="12"/>
        <v>9808.1810750000004</v>
      </c>
      <c r="F43" s="36">
        <f t="shared" si="16"/>
        <v>49040.905375000002</v>
      </c>
      <c r="G43" s="43">
        <f t="shared" si="17"/>
        <v>2891847</v>
      </c>
      <c r="H43" s="62">
        <v>0</v>
      </c>
      <c r="I43" s="42">
        <f t="shared" si="13"/>
        <v>0</v>
      </c>
      <c r="J43" s="36">
        <f t="shared" si="18"/>
        <v>0</v>
      </c>
      <c r="K43" s="45">
        <f t="shared" si="14"/>
        <v>9808.1810750000004</v>
      </c>
      <c r="L43" s="46">
        <f t="shared" si="14"/>
        <v>49040.905375000002</v>
      </c>
    </row>
    <row r="44" spans="2:12" x14ac:dyDescent="0.2">
      <c r="B44" s="41">
        <v>40695</v>
      </c>
      <c r="C44" s="33">
        <v>2891847</v>
      </c>
      <c r="D44" s="62">
        <f t="shared" si="15"/>
        <v>3.3916666666666665E-3</v>
      </c>
      <c r="E44" s="42">
        <f t="shared" si="12"/>
        <v>9808.1810750000004</v>
      </c>
      <c r="F44" s="36">
        <f t="shared" si="16"/>
        <v>58849.086450000003</v>
      </c>
      <c r="G44" s="43">
        <f t="shared" si="17"/>
        <v>2891847</v>
      </c>
      <c r="H44" s="62">
        <v>0</v>
      </c>
      <c r="I44" s="42">
        <f t="shared" si="13"/>
        <v>0</v>
      </c>
      <c r="J44" s="36">
        <f t="shared" si="18"/>
        <v>0</v>
      </c>
      <c r="K44" s="45">
        <f t="shared" si="14"/>
        <v>9808.1810750000004</v>
      </c>
      <c r="L44" s="46">
        <f t="shared" si="14"/>
        <v>58849.086450000003</v>
      </c>
    </row>
    <row r="45" spans="2:12" x14ac:dyDescent="0.2">
      <c r="B45" s="41">
        <v>40725</v>
      </c>
      <c r="C45" s="33">
        <v>2891847</v>
      </c>
      <c r="D45" s="62">
        <f t="shared" si="15"/>
        <v>3.3916666666666665E-3</v>
      </c>
      <c r="E45" s="42">
        <f t="shared" si="12"/>
        <v>9808.1810750000004</v>
      </c>
      <c r="F45" s="36">
        <f t="shared" si="16"/>
        <v>68657.267525000003</v>
      </c>
      <c r="G45" s="43">
        <f t="shared" si="17"/>
        <v>2891847</v>
      </c>
      <c r="H45" s="62">
        <v>0</v>
      </c>
      <c r="I45" s="42">
        <f t="shared" si="13"/>
        <v>0</v>
      </c>
      <c r="J45" s="36">
        <f t="shared" si="18"/>
        <v>0</v>
      </c>
      <c r="K45" s="45">
        <f t="shared" si="14"/>
        <v>9808.1810750000004</v>
      </c>
      <c r="L45" s="46">
        <f t="shared" si="14"/>
        <v>68657.267525000003</v>
      </c>
    </row>
    <row r="46" spans="2:12" x14ac:dyDescent="0.2">
      <c r="B46" s="41">
        <v>40756</v>
      </c>
      <c r="C46" s="33">
        <v>2891847</v>
      </c>
      <c r="D46" s="62">
        <f t="shared" si="15"/>
        <v>3.3916666666666665E-3</v>
      </c>
      <c r="E46" s="42">
        <f t="shared" si="12"/>
        <v>9808.1810750000004</v>
      </c>
      <c r="F46" s="36">
        <f t="shared" si="16"/>
        <v>78465.448600000003</v>
      </c>
      <c r="G46" s="43">
        <f t="shared" si="17"/>
        <v>2891847</v>
      </c>
      <c r="H46" s="62">
        <v>0</v>
      </c>
      <c r="I46" s="42">
        <f t="shared" si="13"/>
        <v>0</v>
      </c>
      <c r="J46" s="36">
        <f t="shared" si="18"/>
        <v>0</v>
      </c>
      <c r="K46" s="45">
        <f t="shared" si="14"/>
        <v>9808.1810750000004</v>
      </c>
      <c r="L46" s="46">
        <f t="shared" si="14"/>
        <v>78465.448600000003</v>
      </c>
    </row>
    <row r="47" spans="2:12" x14ac:dyDescent="0.2">
      <c r="B47" s="41">
        <v>40787</v>
      </c>
      <c r="C47" s="33">
        <v>2891847</v>
      </c>
      <c r="D47" s="62">
        <f t="shared" si="15"/>
        <v>3.3916666666666665E-3</v>
      </c>
      <c r="E47" s="42">
        <f t="shared" si="12"/>
        <v>9808.1810750000004</v>
      </c>
      <c r="F47" s="36">
        <f t="shared" si="16"/>
        <v>88273.629675000004</v>
      </c>
      <c r="G47" s="43">
        <f t="shared" si="17"/>
        <v>2891847</v>
      </c>
      <c r="H47" s="62">
        <v>0</v>
      </c>
      <c r="I47" s="42">
        <f t="shared" si="13"/>
        <v>0</v>
      </c>
      <c r="J47" s="36">
        <f t="shared" si="18"/>
        <v>0</v>
      </c>
      <c r="K47" s="45">
        <f t="shared" si="14"/>
        <v>9808.1810750000004</v>
      </c>
      <c r="L47" s="46">
        <f t="shared" si="14"/>
        <v>88273.629675000004</v>
      </c>
    </row>
    <row r="48" spans="2:12" x14ac:dyDescent="0.2">
      <c r="B48" s="41">
        <v>40817</v>
      </c>
      <c r="C48" s="33">
        <v>2891847</v>
      </c>
      <c r="D48" s="62">
        <f t="shared" si="15"/>
        <v>3.3916666666666665E-3</v>
      </c>
      <c r="E48" s="42">
        <f t="shared" si="12"/>
        <v>9808.1810750000004</v>
      </c>
      <c r="F48" s="36">
        <f t="shared" si="16"/>
        <v>98081.810750000004</v>
      </c>
      <c r="G48" s="43">
        <f t="shared" si="17"/>
        <v>2891847</v>
      </c>
      <c r="H48" s="62">
        <v>0</v>
      </c>
      <c r="I48" s="42">
        <f t="shared" si="13"/>
        <v>0</v>
      </c>
      <c r="J48" s="36">
        <f t="shared" si="18"/>
        <v>0</v>
      </c>
      <c r="K48" s="45">
        <f t="shared" si="14"/>
        <v>9808.1810750000004</v>
      </c>
      <c r="L48" s="46">
        <f t="shared" si="14"/>
        <v>98081.810750000004</v>
      </c>
    </row>
    <row r="49" spans="2:12" x14ac:dyDescent="0.2">
      <c r="B49" s="41">
        <v>40848</v>
      </c>
      <c r="C49" s="33">
        <v>2891847</v>
      </c>
      <c r="D49" s="62">
        <f t="shared" si="15"/>
        <v>3.3916666666666665E-3</v>
      </c>
      <c r="E49" s="42">
        <f t="shared" si="12"/>
        <v>9808.1810750000004</v>
      </c>
      <c r="F49" s="36">
        <f t="shared" si="16"/>
        <v>107889.991825</v>
      </c>
      <c r="G49" s="43">
        <f t="shared" si="17"/>
        <v>2891847</v>
      </c>
      <c r="H49" s="62">
        <v>0</v>
      </c>
      <c r="I49" s="42">
        <f t="shared" si="13"/>
        <v>0</v>
      </c>
      <c r="J49" s="36">
        <f t="shared" si="18"/>
        <v>0</v>
      </c>
      <c r="K49" s="45">
        <f t="shared" si="14"/>
        <v>9808.1810750000004</v>
      </c>
      <c r="L49" s="46">
        <f t="shared" si="14"/>
        <v>107889.991825</v>
      </c>
    </row>
    <row r="50" spans="2:12" ht="13.5" thickBot="1" x14ac:dyDescent="0.25">
      <c r="B50" s="47">
        <v>40878</v>
      </c>
      <c r="C50" s="33">
        <v>2891847</v>
      </c>
      <c r="D50" s="62">
        <f t="shared" si="15"/>
        <v>3.3916666666666665E-3</v>
      </c>
      <c r="E50" s="49">
        <f t="shared" si="12"/>
        <v>9808.1810750000004</v>
      </c>
      <c r="F50" s="50">
        <f t="shared" si="16"/>
        <v>117698.17290000001</v>
      </c>
      <c r="G50" s="51">
        <f t="shared" si="17"/>
        <v>2891847</v>
      </c>
      <c r="H50" s="62">
        <v>0</v>
      </c>
      <c r="I50" s="49">
        <f t="shared" si="13"/>
        <v>0</v>
      </c>
      <c r="J50" s="50">
        <f t="shared" si="18"/>
        <v>0</v>
      </c>
      <c r="K50" s="53">
        <f t="shared" si="14"/>
        <v>9808.1810750000004</v>
      </c>
      <c r="L50" s="54">
        <f t="shared" si="14"/>
        <v>117698.17290000001</v>
      </c>
    </row>
    <row r="51" spans="2:12" ht="13.5" thickBot="1" x14ac:dyDescent="0.25">
      <c r="B51" s="55"/>
      <c r="C51" s="56"/>
      <c r="D51" s="63">
        <f>SUM(D39:D50)</f>
        <v>4.0700000000000007E-2</v>
      </c>
      <c r="E51" s="56"/>
      <c r="F51" s="58"/>
      <c r="G51" s="59"/>
      <c r="H51" s="58"/>
      <c r="I51" s="58"/>
      <c r="J51" s="61"/>
      <c r="K51" s="59"/>
      <c r="L51" s="61"/>
    </row>
    <row r="52" spans="2:12" ht="13.5" thickBot="1" x14ac:dyDescent="0.25"/>
    <row r="53" spans="2:12" ht="13.5" thickBot="1" x14ac:dyDescent="0.25">
      <c r="B53" s="70">
        <v>2016</v>
      </c>
      <c r="C53" s="71"/>
      <c r="D53" s="71"/>
      <c r="E53" s="71"/>
      <c r="F53" s="71"/>
      <c r="G53" s="71"/>
      <c r="H53" s="71"/>
      <c r="I53" s="71"/>
      <c r="J53" s="71"/>
      <c r="K53" s="71"/>
      <c r="L53" s="72"/>
    </row>
    <row r="54" spans="2:12" x14ac:dyDescent="0.2">
      <c r="B54" s="23"/>
      <c r="C54" s="73" t="s">
        <v>30</v>
      </c>
      <c r="D54" s="74"/>
      <c r="E54" s="74"/>
      <c r="F54" s="75"/>
      <c r="G54" s="76" t="s">
        <v>31</v>
      </c>
      <c r="H54" s="77"/>
      <c r="I54" s="77"/>
      <c r="J54" s="78"/>
      <c r="K54" s="79" t="s">
        <v>44</v>
      </c>
      <c r="L54" s="78"/>
    </row>
    <row r="55" spans="2:12" x14ac:dyDescent="0.2">
      <c r="B55" s="24" t="s">
        <v>33</v>
      </c>
      <c r="C55" s="25" t="s">
        <v>34</v>
      </c>
      <c r="D55" s="26" t="s">
        <v>35</v>
      </c>
      <c r="E55" s="26" t="s">
        <v>36</v>
      </c>
      <c r="F55" s="27" t="s">
        <v>37</v>
      </c>
      <c r="G55" s="28" t="s">
        <v>38</v>
      </c>
      <c r="H55" s="29" t="s">
        <v>39</v>
      </c>
      <c r="I55" s="29" t="s">
        <v>40</v>
      </c>
      <c r="J55" s="30" t="s">
        <v>41</v>
      </c>
      <c r="K55" s="31" t="s">
        <v>42</v>
      </c>
      <c r="L55" s="30" t="s">
        <v>43</v>
      </c>
    </row>
    <row r="56" spans="2:12" x14ac:dyDescent="0.2">
      <c r="B56" s="32">
        <v>40179</v>
      </c>
      <c r="C56" s="33">
        <v>2754368</v>
      </c>
      <c r="D56" s="64">
        <f>3.41%/12</f>
        <v>2.8416666666666664E-3</v>
      </c>
      <c r="E56" s="35">
        <f t="shared" ref="E56:E67" si="19">C56*D56</f>
        <v>7826.9957333333323</v>
      </c>
      <c r="F56" s="36">
        <f>E56</f>
        <v>7826.9957333333323</v>
      </c>
      <c r="G56" s="37">
        <f>(1+0)*C56</f>
        <v>2754368</v>
      </c>
      <c r="H56" s="34">
        <v>0</v>
      </c>
      <c r="I56" s="35">
        <f t="shared" ref="I56:I67" si="20">IF(C56&gt;0,H56*G56,0)</f>
        <v>0</v>
      </c>
      <c r="J56" s="36">
        <f>I56</f>
        <v>0</v>
      </c>
      <c r="K56" s="39">
        <f t="shared" ref="K56:L67" si="21">E56+I56</f>
        <v>7826.9957333333323</v>
      </c>
      <c r="L56" s="40">
        <f t="shared" si="21"/>
        <v>7826.9957333333323</v>
      </c>
    </row>
    <row r="57" spans="2:12" x14ac:dyDescent="0.2">
      <c r="B57" s="41">
        <v>40210</v>
      </c>
      <c r="C57" s="33">
        <v>2754368</v>
      </c>
      <c r="D57" s="64">
        <f t="shared" ref="D57:D67" si="22">3.41%/12</f>
        <v>2.8416666666666664E-3</v>
      </c>
      <c r="E57" s="42">
        <f t="shared" si="19"/>
        <v>7826.9957333333323</v>
      </c>
      <c r="F57" s="36">
        <f t="shared" ref="F57:F67" si="23">E57+F56</f>
        <v>15653.991466666665</v>
      </c>
      <c r="G57" s="43">
        <f t="shared" ref="G57:G67" si="24">C57+J56</f>
        <v>2754368</v>
      </c>
      <c r="H57" s="34">
        <v>0</v>
      </c>
      <c r="I57" s="42">
        <f t="shared" si="20"/>
        <v>0</v>
      </c>
      <c r="J57" s="36">
        <f t="shared" ref="J57:J67" si="25">I57+J56</f>
        <v>0</v>
      </c>
      <c r="K57" s="45">
        <f t="shared" si="21"/>
        <v>7826.9957333333323</v>
      </c>
      <c r="L57" s="46">
        <f t="shared" si="21"/>
        <v>15653.991466666665</v>
      </c>
    </row>
    <row r="58" spans="2:12" x14ac:dyDescent="0.2">
      <c r="B58" s="41">
        <v>40238</v>
      </c>
      <c r="C58" s="33">
        <v>2754368</v>
      </c>
      <c r="D58" s="64">
        <f t="shared" si="22"/>
        <v>2.8416666666666664E-3</v>
      </c>
      <c r="E58" s="42">
        <f t="shared" si="19"/>
        <v>7826.9957333333323</v>
      </c>
      <c r="F58" s="36">
        <f t="shared" si="23"/>
        <v>23480.987199999996</v>
      </c>
      <c r="G58" s="43">
        <f t="shared" si="24"/>
        <v>2754368</v>
      </c>
      <c r="H58" s="34">
        <v>0</v>
      </c>
      <c r="I58" s="42">
        <f t="shared" si="20"/>
        <v>0</v>
      </c>
      <c r="J58" s="36">
        <f t="shared" si="25"/>
        <v>0</v>
      </c>
      <c r="K58" s="45">
        <f t="shared" si="21"/>
        <v>7826.9957333333323</v>
      </c>
      <c r="L58" s="46">
        <f t="shared" si="21"/>
        <v>23480.987199999996</v>
      </c>
    </row>
    <row r="59" spans="2:12" x14ac:dyDescent="0.2">
      <c r="B59" s="41">
        <v>40269</v>
      </c>
      <c r="C59" s="33">
        <v>2754368</v>
      </c>
      <c r="D59" s="64">
        <f t="shared" si="22"/>
        <v>2.8416666666666664E-3</v>
      </c>
      <c r="E59" s="42">
        <f t="shared" si="19"/>
        <v>7826.9957333333323</v>
      </c>
      <c r="F59" s="36">
        <f t="shared" si="23"/>
        <v>31307.982933333329</v>
      </c>
      <c r="G59" s="43">
        <f t="shared" si="24"/>
        <v>2754368</v>
      </c>
      <c r="H59" s="34">
        <v>0</v>
      </c>
      <c r="I59" s="42">
        <f t="shared" si="20"/>
        <v>0</v>
      </c>
      <c r="J59" s="36">
        <f t="shared" si="25"/>
        <v>0</v>
      </c>
      <c r="K59" s="45">
        <f t="shared" si="21"/>
        <v>7826.9957333333323</v>
      </c>
      <c r="L59" s="46">
        <f t="shared" si="21"/>
        <v>31307.982933333329</v>
      </c>
    </row>
    <row r="60" spans="2:12" x14ac:dyDescent="0.2">
      <c r="B60" s="41">
        <v>40299</v>
      </c>
      <c r="C60" s="33">
        <v>2754368</v>
      </c>
      <c r="D60" s="64">
        <f t="shared" si="22"/>
        <v>2.8416666666666664E-3</v>
      </c>
      <c r="E60" s="42">
        <f t="shared" si="19"/>
        <v>7826.9957333333323</v>
      </c>
      <c r="F60" s="36">
        <f t="shared" si="23"/>
        <v>39134.978666666662</v>
      </c>
      <c r="G60" s="43">
        <f t="shared" si="24"/>
        <v>2754368</v>
      </c>
      <c r="H60" s="34">
        <v>0</v>
      </c>
      <c r="I60" s="42">
        <f t="shared" si="20"/>
        <v>0</v>
      </c>
      <c r="J60" s="36">
        <f t="shared" si="25"/>
        <v>0</v>
      </c>
      <c r="K60" s="45">
        <f t="shared" si="21"/>
        <v>7826.9957333333323</v>
      </c>
      <c r="L60" s="46">
        <f t="shared" si="21"/>
        <v>39134.978666666662</v>
      </c>
    </row>
    <row r="61" spans="2:12" x14ac:dyDescent="0.2">
      <c r="B61" s="41">
        <v>40330</v>
      </c>
      <c r="C61" s="33">
        <v>2754368</v>
      </c>
      <c r="D61" s="64">
        <f t="shared" si="22"/>
        <v>2.8416666666666664E-3</v>
      </c>
      <c r="E61" s="42">
        <f t="shared" si="19"/>
        <v>7826.9957333333323</v>
      </c>
      <c r="F61" s="36">
        <f t="shared" si="23"/>
        <v>46961.974399999992</v>
      </c>
      <c r="G61" s="43">
        <f t="shared" si="24"/>
        <v>2754368</v>
      </c>
      <c r="H61" s="34">
        <v>0</v>
      </c>
      <c r="I61" s="42">
        <f t="shared" si="20"/>
        <v>0</v>
      </c>
      <c r="J61" s="36">
        <f t="shared" si="25"/>
        <v>0</v>
      </c>
      <c r="K61" s="45">
        <f t="shared" si="21"/>
        <v>7826.9957333333323</v>
      </c>
      <c r="L61" s="46">
        <f t="shared" si="21"/>
        <v>46961.974399999992</v>
      </c>
    </row>
    <row r="62" spans="2:12" x14ac:dyDescent="0.2">
      <c r="B62" s="41">
        <v>40360</v>
      </c>
      <c r="C62" s="33">
        <v>2754368</v>
      </c>
      <c r="D62" s="64">
        <f t="shared" si="22"/>
        <v>2.8416666666666664E-3</v>
      </c>
      <c r="E62" s="42">
        <f t="shared" si="19"/>
        <v>7826.9957333333323</v>
      </c>
      <c r="F62" s="36">
        <f t="shared" si="23"/>
        <v>54788.970133333321</v>
      </c>
      <c r="G62" s="43">
        <f t="shared" si="24"/>
        <v>2754368</v>
      </c>
      <c r="H62" s="34">
        <v>0</v>
      </c>
      <c r="I62" s="42">
        <f t="shared" si="20"/>
        <v>0</v>
      </c>
      <c r="J62" s="36">
        <f t="shared" si="25"/>
        <v>0</v>
      </c>
      <c r="K62" s="45">
        <f t="shared" si="21"/>
        <v>7826.9957333333323</v>
      </c>
      <c r="L62" s="46">
        <f t="shared" si="21"/>
        <v>54788.970133333321</v>
      </c>
    </row>
    <row r="63" spans="2:12" x14ac:dyDescent="0.2">
      <c r="B63" s="41">
        <v>40391</v>
      </c>
      <c r="C63" s="33">
        <v>2754368</v>
      </c>
      <c r="D63" s="64">
        <f t="shared" si="22"/>
        <v>2.8416666666666664E-3</v>
      </c>
      <c r="E63" s="42">
        <f t="shared" si="19"/>
        <v>7826.9957333333323</v>
      </c>
      <c r="F63" s="36">
        <f t="shared" si="23"/>
        <v>62615.965866666651</v>
      </c>
      <c r="G63" s="43">
        <f t="shared" si="24"/>
        <v>2754368</v>
      </c>
      <c r="H63" s="34">
        <v>0</v>
      </c>
      <c r="I63" s="42">
        <f t="shared" si="20"/>
        <v>0</v>
      </c>
      <c r="J63" s="36">
        <f t="shared" si="25"/>
        <v>0</v>
      </c>
      <c r="K63" s="45">
        <f t="shared" si="21"/>
        <v>7826.9957333333323</v>
      </c>
      <c r="L63" s="46">
        <f t="shared" si="21"/>
        <v>62615.965866666651</v>
      </c>
    </row>
    <row r="64" spans="2:12" x14ac:dyDescent="0.2">
      <c r="B64" s="41">
        <v>40422</v>
      </c>
      <c r="C64" s="33">
        <v>2754368</v>
      </c>
      <c r="D64" s="64">
        <f t="shared" si="22"/>
        <v>2.8416666666666664E-3</v>
      </c>
      <c r="E64" s="42">
        <f t="shared" si="19"/>
        <v>7826.9957333333323</v>
      </c>
      <c r="F64" s="36">
        <f t="shared" si="23"/>
        <v>70442.961599999981</v>
      </c>
      <c r="G64" s="43">
        <f t="shared" si="24"/>
        <v>2754368</v>
      </c>
      <c r="H64" s="34">
        <v>0</v>
      </c>
      <c r="I64" s="42">
        <f t="shared" si="20"/>
        <v>0</v>
      </c>
      <c r="J64" s="36">
        <f t="shared" si="25"/>
        <v>0</v>
      </c>
      <c r="K64" s="45">
        <f t="shared" si="21"/>
        <v>7826.9957333333323</v>
      </c>
      <c r="L64" s="46">
        <f t="shared" si="21"/>
        <v>70442.961599999981</v>
      </c>
    </row>
    <row r="65" spans="2:12" x14ac:dyDescent="0.2">
      <c r="B65" s="41">
        <v>40452</v>
      </c>
      <c r="C65" s="33">
        <v>2754368</v>
      </c>
      <c r="D65" s="64">
        <f t="shared" si="22"/>
        <v>2.8416666666666664E-3</v>
      </c>
      <c r="E65" s="42">
        <f t="shared" si="19"/>
        <v>7826.9957333333323</v>
      </c>
      <c r="F65" s="36">
        <f t="shared" si="23"/>
        <v>78269.95733333331</v>
      </c>
      <c r="G65" s="43">
        <f t="shared" si="24"/>
        <v>2754368</v>
      </c>
      <c r="H65" s="34">
        <v>0</v>
      </c>
      <c r="I65" s="42">
        <f t="shared" si="20"/>
        <v>0</v>
      </c>
      <c r="J65" s="36">
        <f t="shared" si="25"/>
        <v>0</v>
      </c>
      <c r="K65" s="45">
        <f t="shared" si="21"/>
        <v>7826.9957333333323</v>
      </c>
      <c r="L65" s="46">
        <f t="shared" si="21"/>
        <v>78269.95733333331</v>
      </c>
    </row>
    <row r="66" spans="2:12" x14ac:dyDescent="0.2">
      <c r="B66" s="41">
        <v>40483</v>
      </c>
      <c r="C66" s="33">
        <v>2754368</v>
      </c>
      <c r="D66" s="64">
        <f t="shared" si="22"/>
        <v>2.8416666666666664E-3</v>
      </c>
      <c r="E66" s="42">
        <f t="shared" si="19"/>
        <v>7826.9957333333323</v>
      </c>
      <c r="F66" s="36">
        <f t="shared" si="23"/>
        <v>86096.95306666664</v>
      </c>
      <c r="G66" s="43">
        <f t="shared" si="24"/>
        <v>2754368</v>
      </c>
      <c r="H66" s="34">
        <v>0</v>
      </c>
      <c r="I66" s="42">
        <f t="shared" si="20"/>
        <v>0</v>
      </c>
      <c r="J66" s="36">
        <f t="shared" si="25"/>
        <v>0</v>
      </c>
      <c r="K66" s="45">
        <f t="shared" si="21"/>
        <v>7826.9957333333323</v>
      </c>
      <c r="L66" s="46">
        <f t="shared" si="21"/>
        <v>86096.95306666664</v>
      </c>
    </row>
    <row r="67" spans="2:12" ht="13.5" thickBot="1" x14ac:dyDescent="0.25">
      <c r="B67" s="47">
        <v>40513</v>
      </c>
      <c r="C67" s="33">
        <v>2754368</v>
      </c>
      <c r="D67" s="64">
        <f t="shared" si="22"/>
        <v>2.8416666666666664E-3</v>
      </c>
      <c r="E67" s="49">
        <f t="shared" si="19"/>
        <v>7826.9957333333323</v>
      </c>
      <c r="F67" s="50">
        <f t="shared" si="23"/>
        <v>93923.948799999969</v>
      </c>
      <c r="G67" s="51">
        <f t="shared" si="24"/>
        <v>2754368</v>
      </c>
      <c r="H67" s="34">
        <v>0</v>
      </c>
      <c r="I67" s="49">
        <f t="shared" si="20"/>
        <v>0</v>
      </c>
      <c r="J67" s="50">
        <f t="shared" si="25"/>
        <v>0</v>
      </c>
      <c r="K67" s="53">
        <f t="shared" si="21"/>
        <v>7826.9957333333323</v>
      </c>
      <c r="L67" s="54">
        <f t="shared" si="21"/>
        <v>93923.948799999969</v>
      </c>
    </row>
    <row r="68" spans="2:12" ht="13.5" thickBot="1" x14ac:dyDescent="0.25">
      <c r="B68" s="55"/>
      <c r="C68" s="56"/>
      <c r="D68" s="63">
        <f>SUM(D56:D67)</f>
        <v>3.4099999999999998E-2</v>
      </c>
      <c r="E68" s="56"/>
      <c r="F68" s="58"/>
      <c r="G68" s="59"/>
      <c r="H68" s="58"/>
      <c r="I68" s="58"/>
      <c r="J68" s="61"/>
      <c r="K68" s="59"/>
      <c r="L68" s="61"/>
    </row>
    <row r="69" spans="2:12" ht="13.5" thickBot="1" x14ac:dyDescent="0.25"/>
    <row r="70" spans="2:12" ht="13.5" thickBot="1" x14ac:dyDescent="0.25">
      <c r="B70" s="70">
        <v>2009</v>
      </c>
      <c r="C70" s="71"/>
      <c r="D70" s="71"/>
      <c r="E70" s="71"/>
      <c r="F70" s="71"/>
      <c r="G70" s="71"/>
      <c r="H70" s="71"/>
      <c r="I70" s="71"/>
      <c r="J70" s="71"/>
      <c r="K70" s="71"/>
      <c r="L70" s="72"/>
    </row>
    <row r="71" spans="2:12" x14ac:dyDescent="0.2">
      <c r="B71" s="23"/>
      <c r="C71" s="73" t="s">
        <v>30</v>
      </c>
      <c r="D71" s="74"/>
      <c r="E71" s="74"/>
      <c r="F71" s="75"/>
      <c r="G71" s="76" t="s">
        <v>31</v>
      </c>
      <c r="H71" s="77"/>
      <c r="I71" s="77"/>
      <c r="J71" s="78"/>
      <c r="K71" s="79" t="s">
        <v>44</v>
      </c>
      <c r="L71" s="78"/>
    </row>
    <row r="72" spans="2:12" x14ac:dyDescent="0.2">
      <c r="B72" s="24" t="s">
        <v>33</v>
      </c>
      <c r="C72" s="25" t="s">
        <v>34</v>
      </c>
      <c r="D72" s="26" t="s">
        <v>35</v>
      </c>
      <c r="E72" s="26" t="s">
        <v>36</v>
      </c>
      <c r="F72" s="27" t="s">
        <v>37</v>
      </c>
      <c r="G72" s="28" t="s">
        <v>38</v>
      </c>
      <c r="H72" s="29" t="s">
        <v>39</v>
      </c>
      <c r="I72" s="29" t="s">
        <v>40</v>
      </c>
      <c r="J72" s="30" t="s">
        <v>41</v>
      </c>
      <c r="K72" s="31" t="s">
        <v>45</v>
      </c>
      <c r="L72" s="30" t="s">
        <v>46</v>
      </c>
    </row>
    <row r="73" spans="2:12" x14ac:dyDescent="0.2">
      <c r="B73" s="32">
        <v>39814</v>
      </c>
      <c r="C73" s="33"/>
      <c r="D73" s="64">
        <f t="shared" ref="D73:D84" si="26">4%/12</f>
        <v>3.3333333333333335E-3</v>
      </c>
      <c r="E73" s="35">
        <f t="shared" ref="E73:E84" si="27">C73*D73</f>
        <v>0</v>
      </c>
      <c r="F73" s="36">
        <f>E73</f>
        <v>0</v>
      </c>
      <c r="G73" s="37">
        <f>(1+0)*C73</f>
        <v>0</v>
      </c>
      <c r="H73" s="62">
        <v>0</v>
      </c>
      <c r="I73" s="35">
        <f t="shared" ref="I73:I84" si="28">IF(C73&gt;0,H73*G73,0)</f>
        <v>0</v>
      </c>
      <c r="J73" s="36">
        <f>I73</f>
        <v>0</v>
      </c>
      <c r="K73" s="39">
        <f t="shared" ref="K73:L84" si="29">E73+I73</f>
        <v>0</v>
      </c>
      <c r="L73" s="40">
        <f t="shared" si="29"/>
        <v>0</v>
      </c>
    </row>
    <row r="74" spans="2:12" x14ac:dyDescent="0.2">
      <c r="B74" s="41">
        <v>39845</v>
      </c>
      <c r="C74" s="65"/>
      <c r="D74" s="66">
        <f t="shared" si="26"/>
        <v>3.3333333333333335E-3</v>
      </c>
      <c r="E74" s="42">
        <f t="shared" si="27"/>
        <v>0</v>
      </c>
      <c r="F74" s="36">
        <f t="shared" ref="F74:F84" si="30">E74+F73</f>
        <v>0</v>
      </c>
      <c r="G74" s="43">
        <f t="shared" ref="G74:G84" si="31">C74+J73</f>
        <v>0</v>
      </c>
      <c r="H74" s="62">
        <v>0</v>
      </c>
      <c r="I74" s="42">
        <f t="shared" si="28"/>
        <v>0</v>
      </c>
      <c r="J74" s="36">
        <f t="shared" ref="J74:J84" si="32">I74+J73</f>
        <v>0</v>
      </c>
      <c r="K74" s="45">
        <f t="shared" si="29"/>
        <v>0</v>
      </c>
      <c r="L74" s="46">
        <f t="shared" si="29"/>
        <v>0</v>
      </c>
    </row>
    <row r="75" spans="2:12" x14ac:dyDescent="0.2">
      <c r="B75" s="41">
        <v>39873</v>
      </c>
      <c r="C75" s="65"/>
      <c r="D75" s="66">
        <f t="shared" si="26"/>
        <v>3.3333333333333335E-3</v>
      </c>
      <c r="E75" s="42">
        <f t="shared" si="27"/>
        <v>0</v>
      </c>
      <c r="F75" s="36">
        <f t="shared" si="30"/>
        <v>0</v>
      </c>
      <c r="G75" s="43">
        <f t="shared" si="31"/>
        <v>0</v>
      </c>
      <c r="H75" s="62">
        <v>0</v>
      </c>
      <c r="I75" s="42">
        <f t="shared" si="28"/>
        <v>0</v>
      </c>
      <c r="J75" s="36">
        <f t="shared" si="32"/>
        <v>0</v>
      </c>
      <c r="K75" s="45">
        <f t="shared" si="29"/>
        <v>0</v>
      </c>
      <c r="L75" s="46">
        <f t="shared" si="29"/>
        <v>0</v>
      </c>
    </row>
    <row r="76" spans="2:12" x14ac:dyDescent="0.2">
      <c r="B76" s="41">
        <v>39904</v>
      </c>
      <c r="C76" s="65"/>
      <c r="D76" s="66">
        <f t="shared" si="26"/>
        <v>3.3333333333333335E-3</v>
      </c>
      <c r="E76" s="42">
        <f t="shared" si="27"/>
        <v>0</v>
      </c>
      <c r="F76" s="36">
        <f t="shared" si="30"/>
        <v>0</v>
      </c>
      <c r="G76" s="43">
        <f t="shared" si="31"/>
        <v>0</v>
      </c>
      <c r="H76" s="62">
        <v>0</v>
      </c>
      <c r="I76" s="42">
        <f t="shared" si="28"/>
        <v>0</v>
      </c>
      <c r="J76" s="36">
        <f t="shared" si="32"/>
        <v>0</v>
      </c>
      <c r="K76" s="45">
        <f t="shared" si="29"/>
        <v>0</v>
      </c>
      <c r="L76" s="46">
        <f t="shared" si="29"/>
        <v>0</v>
      </c>
    </row>
    <row r="77" spans="2:12" x14ac:dyDescent="0.2">
      <c r="B77" s="41">
        <v>39934</v>
      </c>
      <c r="C77" s="65"/>
      <c r="D77" s="66">
        <f t="shared" si="26"/>
        <v>3.3333333333333335E-3</v>
      </c>
      <c r="E77" s="42">
        <f t="shared" si="27"/>
        <v>0</v>
      </c>
      <c r="F77" s="36">
        <f t="shared" si="30"/>
        <v>0</v>
      </c>
      <c r="G77" s="43">
        <f t="shared" si="31"/>
        <v>0</v>
      </c>
      <c r="H77" s="62">
        <v>0</v>
      </c>
      <c r="I77" s="42">
        <f t="shared" si="28"/>
        <v>0</v>
      </c>
      <c r="J77" s="36">
        <f t="shared" si="32"/>
        <v>0</v>
      </c>
      <c r="K77" s="45">
        <f t="shared" si="29"/>
        <v>0</v>
      </c>
      <c r="L77" s="46">
        <f t="shared" si="29"/>
        <v>0</v>
      </c>
    </row>
    <row r="78" spans="2:12" x14ac:dyDescent="0.2">
      <c r="B78" s="41">
        <v>39965</v>
      </c>
      <c r="C78" s="65"/>
      <c r="D78" s="66">
        <f t="shared" si="26"/>
        <v>3.3333333333333335E-3</v>
      </c>
      <c r="E78" s="42">
        <f t="shared" si="27"/>
        <v>0</v>
      </c>
      <c r="F78" s="36">
        <f t="shared" si="30"/>
        <v>0</v>
      </c>
      <c r="G78" s="43">
        <f t="shared" si="31"/>
        <v>0</v>
      </c>
      <c r="H78" s="62">
        <v>0</v>
      </c>
      <c r="I78" s="42">
        <f t="shared" si="28"/>
        <v>0</v>
      </c>
      <c r="J78" s="36">
        <f t="shared" si="32"/>
        <v>0</v>
      </c>
      <c r="K78" s="45">
        <f t="shared" si="29"/>
        <v>0</v>
      </c>
      <c r="L78" s="46">
        <f t="shared" si="29"/>
        <v>0</v>
      </c>
    </row>
    <row r="79" spans="2:12" x14ac:dyDescent="0.2">
      <c r="B79" s="41">
        <v>39995</v>
      </c>
      <c r="C79" s="65"/>
      <c r="D79" s="66">
        <f t="shared" si="26"/>
        <v>3.3333333333333335E-3</v>
      </c>
      <c r="E79" s="42">
        <f t="shared" si="27"/>
        <v>0</v>
      </c>
      <c r="F79" s="36">
        <f t="shared" si="30"/>
        <v>0</v>
      </c>
      <c r="G79" s="43">
        <f t="shared" si="31"/>
        <v>0</v>
      </c>
      <c r="H79" s="62">
        <v>0</v>
      </c>
      <c r="I79" s="42">
        <f t="shared" si="28"/>
        <v>0</v>
      </c>
      <c r="J79" s="36">
        <f t="shared" si="32"/>
        <v>0</v>
      </c>
      <c r="K79" s="45">
        <f t="shared" si="29"/>
        <v>0</v>
      </c>
      <c r="L79" s="46">
        <f t="shared" si="29"/>
        <v>0</v>
      </c>
    </row>
    <row r="80" spans="2:12" x14ac:dyDescent="0.2">
      <c r="B80" s="41">
        <v>40026</v>
      </c>
      <c r="C80" s="65"/>
      <c r="D80" s="66">
        <f t="shared" si="26"/>
        <v>3.3333333333333335E-3</v>
      </c>
      <c r="E80" s="42">
        <f t="shared" si="27"/>
        <v>0</v>
      </c>
      <c r="F80" s="36">
        <f t="shared" si="30"/>
        <v>0</v>
      </c>
      <c r="G80" s="43">
        <f t="shared" si="31"/>
        <v>0</v>
      </c>
      <c r="H80" s="62">
        <v>0</v>
      </c>
      <c r="I80" s="42">
        <f t="shared" si="28"/>
        <v>0</v>
      </c>
      <c r="J80" s="36">
        <f t="shared" si="32"/>
        <v>0</v>
      </c>
      <c r="K80" s="45">
        <f t="shared" si="29"/>
        <v>0</v>
      </c>
      <c r="L80" s="46">
        <f t="shared" si="29"/>
        <v>0</v>
      </c>
    </row>
    <row r="81" spans="2:12" x14ac:dyDescent="0.2">
      <c r="B81" s="41">
        <v>40057</v>
      </c>
      <c r="C81" s="65"/>
      <c r="D81" s="66">
        <f t="shared" si="26"/>
        <v>3.3333333333333335E-3</v>
      </c>
      <c r="E81" s="42">
        <f t="shared" si="27"/>
        <v>0</v>
      </c>
      <c r="F81" s="36">
        <f t="shared" si="30"/>
        <v>0</v>
      </c>
      <c r="G81" s="43">
        <f t="shared" si="31"/>
        <v>0</v>
      </c>
      <c r="H81" s="62">
        <v>0</v>
      </c>
      <c r="I81" s="42">
        <f t="shared" si="28"/>
        <v>0</v>
      </c>
      <c r="J81" s="36">
        <f t="shared" si="32"/>
        <v>0</v>
      </c>
      <c r="K81" s="45">
        <f t="shared" si="29"/>
        <v>0</v>
      </c>
      <c r="L81" s="46">
        <f t="shared" si="29"/>
        <v>0</v>
      </c>
    </row>
    <row r="82" spans="2:12" x14ac:dyDescent="0.2">
      <c r="B82" s="41">
        <v>40087</v>
      </c>
      <c r="C82" s="65"/>
      <c r="D82" s="66">
        <f t="shared" si="26"/>
        <v>3.3333333333333335E-3</v>
      </c>
      <c r="E82" s="42">
        <f t="shared" si="27"/>
        <v>0</v>
      </c>
      <c r="F82" s="36">
        <f t="shared" si="30"/>
        <v>0</v>
      </c>
      <c r="G82" s="43">
        <f t="shared" si="31"/>
        <v>0</v>
      </c>
      <c r="H82" s="62">
        <v>0</v>
      </c>
      <c r="I82" s="42">
        <f t="shared" si="28"/>
        <v>0</v>
      </c>
      <c r="J82" s="36">
        <f t="shared" si="32"/>
        <v>0</v>
      </c>
      <c r="K82" s="45">
        <f t="shared" si="29"/>
        <v>0</v>
      </c>
      <c r="L82" s="46">
        <f t="shared" si="29"/>
        <v>0</v>
      </c>
    </row>
    <row r="83" spans="2:12" x14ac:dyDescent="0.2">
      <c r="B83" s="41">
        <v>40118</v>
      </c>
      <c r="C83" s="65"/>
      <c r="D83" s="66">
        <f t="shared" si="26"/>
        <v>3.3333333333333335E-3</v>
      </c>
      <c r="E83" s="42">
        <f t="shared" si="27"/>
        <v>0</v>
      </c>
      <c r="F83" s="36">
        <f t="shared" si="30"/>
        <v>0</v>
      </c>
      <c r="G83" s="43">
        <f t="shared" si="31"/>
        <v>0</v>
      </c>
      <c r="H83" s="62">
        <v>0</v>
      </c>
      <c r="I83" s="42">
        <f t="shared" si="28"/>
        <v>0</v>
      </c>
      <c r="J83" s="36">
        <f t="shared" si="32"/>
        <v>0</v>
      </c>
      <c r="K83" s="45">
        <f t="shared" si="29"/>
        <v>0</v>
      </c>
      <c r="L83" s="46">
        <f t="shared" si="29"/>
        <v>0</v>
      </c>
    </row>
    <row r="84" spans="2:12" ht="13.5" thickBot="1" x14ac:dyDescent="0.25">
      <c r="B84" s="47">
        <v>40148</v>
      </c>
      <c r="C84" s="67"/>
      <c r="D84" s="68">
        <f t="shared" si="26"/>
        <v>3.3333333333333335E-3</v>
      </c>
      <c r="E84" s="49">
        <f t="shared" si="27"/>
        <v>0</v>
      </c>
      <c r="F84" s="50">
        <f t="shared" si="30"/>
        <v>0</v>
      </c>
      <c r="G84" s="51">
        <f t="shared" si="31"/>
        <v>0</v>
      </c>
      <c r="H84" s="62">
        <v>0</v>
      </c>
      <c r="I84" s="49">
        <f t="shared" si="28"/>
        <v>0</v>
      </c>
      <c r="J84" s="50">
        <f t="shared" si="32"/>
        <v>0</v>
      </c>
      <c r="K84" s="53">
        <f t="shared" si="29"/>
        <v>0</v>
      </c>
      <c r="L84" s="54">
        <f t="shared" si="29"/>
        <v>0</v>
      </c>
    </row>
    <row r="85" spans="2:12" ht="13.5" thickBot="1" x14ac:dyDescent="0.25">
      <c r="B85" s="55"/>
      <c r="C85" s="56"/>
      <c r="D85" s="63">
        <f>SUM(D73:D84)</f>
        <v>0.04</v>
      </c>
      <c r="E85" s="56"/>
      <c r="F85" s="58"/>
      <c r="G85" s="59"/>
      <c r="H85" s="58"/>
      <c r="I85" s="58"/>
      <c r="J85" s="61"/>
      <c r="K85" s="59"/>
      <c r="L85" s="61"/>
    </row>
  </sheetData>
  <mergeCells count="20">
    <mergeCell ref="C20:F20"/>
    <mergeCell ref="G20:J20"/>
    <mergeCell ref="K20:L20"/>
    <mergeCell ref="B2:L2"/>
    <mergeCell ref="C3:F3"/>
    <mergeCell ref="G3:J3"/>
    <mergeCell ref="K3:L3"/>
    <mergeCell ref="B19:L19"/>
    <mergeCell ref="B70:L70"/>
    <mergeCell ref="C71:F71"/>
    <mergeCell ref="G71:J71"/>
    <mergeCell ref="K71:L71"/>
    <mergeCell ref="B36:L36"/>
    <mergeCell ref="C37:F37"/>
    <mergeCell ref="G37:J37"/>
    <mergeCell ref="K37:L37"/>
    <mergeCell ref="B53:L53"/>
    <mergeCell ref="C54:F54"/>
    <mergeCell ref="G54:J54"/>
    <mergeCell ref="K54:L54"/>
  </mergeCells>
  <pageMargins left="0.75" right="0.75" top="1" bottom="1" header="0.5" footer="0.5"/>
  <pageSetup paperSize="9"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29"/>
  <sheetViews>
    <sheetView rightToLeft="1" tabSelected="1" topLeftCell="D1" workbookViewId="0">
      <selection activeCell="H13" sqref="H13"/>
    </sheetView>
  </sheetViews>
  <sheetFormatPr defaultColWidth="8.75" defaultRowHeight="14.25" x14ac:dyDescent="0.2"/>
  <cols>
    <col min="1" max="1" width="2.75" style="4" customWidth="1"/>
    <col min="2" max="3" width="8.75" style="4"/>
    <col min="4" max="4" width="16.875" style="4" customWidth="1"/>
    <col min="5" max="5" width="13.875" style="2" customWidth="1"/>
    <col min="6" max="6" width="12.625" style="4" bestFit="1" customWidth="1"/>
    <col min="7" max="7" width="11.75" style="4" customWidth="1"/>
    <col min="8" max="8" width="8.75" style="4"/>
    <col min="9" max="9" width="12.875" style="4" bestFit="1" customWidth="1"/>
    <col min="10" max="13" width="8.75" style="4"/>
    <col min="14" max="15" width="13.875" style="4" bestFit="1" customWidth="1"/>
    <col min="16" max="16" width="11.125" style="4" bestFit="1" customWidth="1"/>
    <col min="17" max="18" width="12.125" style="4" bestFit="1" customWidth="1"/>
    <col min="19" max="16384" width="8.75" style="4"/>
  </cols>
  <sheetData>
    <row r="3" spans="2:22" ht="15" x14ac:dyDescent="0.25">
      <c r="B3" s="5" t="s">
        <v>15</v>
      </c>
      <c r="C3" s="5"/>
    </row>
    <row r="5" spans="2:22" x14ac:dyDescent="0.2">
      <c r="E5" s="8" t="s">
        <v>0</v>
      </c>
    </row>
    <row r="6" spans="2:22" x14ac:dyDescent="0.2">
      <c r="B6" s="4" t="s">
        <v>1</v>
      </c>
      <c r="E6" s="2">
        <v>2754368</v>
      </c>
    </row>
    <row r="7" spans="2:22" ht="15" thickBot="1" x14ac:dyDescent="0.25">
      <c r="B7" s="4" t="s">
        <v>7</v>
      </c>
      <c r="E7" s="2">
        <f>'3 ט'!L16+'3 ט'!L33+'3 ט'!L50+'3 ט'!L67</f>
        <v>364964.22169999994</v>
      </c>
    </row>
    <row r="8" spans="2:22" x14ac:dyDescent="0.2">
      <c r="B8" s="4" t="s">
        <v>2</v>
      </c>
      <c r="E8" s="2">
        <f>2590537- E9</f>
        <v>2275037</v>
      </c>
      <c r="F8" s="6"/>
      <c r="H8" s="12" t="s">
        <v>50</v>
      </c>
      <c r="I8" s="13"/>
      <c r="J8" s="13"/>
      <c r="K8" s="13"/>
      <c r="L8" s="14"/>
      <c r="M8" s="94" t="s">
        <v>25</v>
      </c>
      <c r="N8" s="19"/>
      <c r="O8" s="19"/>
      <c r="P8" s="19"/>
      <c r="Q8" s="19"/>
      <c r="R8" s="19"/>
      <c r="S8" s="19"/>
      <c r="T8" s="19"/>
      <c r="U8" s="19"/>
      <c r="V8" s="19"/>
    </row>
    <row r="9" spans="2:22" x14ac:dyDescent="0.2">
      <c r="B9" s="4" t="s">
        <v>9</v>
      </c>
      <c r="E9" s="1">
        <f>315500</f>
        <v>315500</v>
      </c>
      <c r="F9" s="7"/>
      <c r="H9" s="15" t="s">
        <v>49</v>
      </c>
      <c r="L9" s="16"/>
      <c r="M9" s="94"/>
      <c r="N9" s="19"/>
      <c r="O9" s="19"/>
      <c r="P9" s="19"/>
      <c r="Q9" s="19"/>
      <c r="R9" s="19"/>
      <c r="S9" s="19"/>
      <c r="T9" s="19"/>
      <c r="U9" s="19"/>
      <c r="V9" s="19"/>
    </row>
    <row r="10" spans="2:22" x14ac:dyDescent="0.2">
      <c r="B10" s="6" t="s">
        <v>10</v>
      </c>
      <c r="C10" s="6"/>
      <c r="E10" s="2">
        <f>SUM(E6:E9)</f>
        <v>5709869.2216999996</v>
      </c>
      <c r="F10" s="7"/>
      <c r="H10" s="15" t="s">
        <v>51</v>
      </c>
      <c r="L10" s="16"/>
      <c r="M10" s="94"/>
      <c r="N10" s="19" t="s">
        <v>26</v>
      </c>
      <c r="O10" s="80" t="s">
        <v>27</v>
      </c>
      <c r="P10" s="19"/>
      <c r="Q10" s="19"/>
      <c r="R10" s="19"/>
      <c r="S10" s="19"/>
      <c r="T10" s="19"/>
      <c r="U10" s="19"/>
      <c r="V10" s="19"/>
    </row>
    <row r="11" spans="2:22" ht="15" thickBot="1" x14ac:dyDescent="0.25">
      <c r="B11" s="4" t="s">
        <v>3</v>
      </c>
      <c r="F11" s="6"/>
      <c r="H11" s="17" t="s">
        <v>52</v>
      </c>
      <c r="I11" s="18"/>
      <c r="J11" s="18"/>
      <c r="K11" s="18"/>
      <c r="L11" s="95"/>
      <c r="M11" s="94">
        <v>2012</v>
      </c>
      <c r="N11" s="21">
        <v>6.2399999999999997E-2</v>
      </c>
      <c r="O11" s="81">
        <v>5.3333333333333337E-2</v>
      </c>
      <c r="P11" s="19"/>
      <c r="Q11" s="19"/>
      <c r="R11" s="19"/>
      <c r="S11" s="19"/>
      <c r="T11" s="19"/>
      <c r="U11" s="19"/>
      <c r="V11" s="19"/>
    </row>
    <row r="12" spans="2:22" x14ac:dyDescent="0.2">
      <c r="B12" s="4" t="s">
        <v>4</v>
      </c>
      <c r="E12" s="2">
        <f>-1500000</f>
        <v>-1500000</v>
      </c>
      <c r="M12" s="19">
        <v>2013</v>
      </c>
      <c r="N12" s="21">
        <v>5.4699999999999999E-2</v>
      </c>
      <c r="O12" s="81">
        <v>4.6355932203389835E-2</v>
      </c>
      <c r="P12" s="19"/>
      <c r="Q12" s="19"/>
      <c r="R12" s="19"/>
      <c r="S12" s="19"/>
      <c r="T12" s="19"/>
      <c r="U12" s="19"/>
      <c r="V12" s="19"/>
    </row>
    <row r="13" spans="2:22" x14ac:dyDescent="0.2">
      <c r="B13" s="4" t="s">
        <v>5</v>
      </c>
      <c r="E13" s="2">
        <v>-2400000</v>
      </c>
      <c r="F13" s="6"/>
      <c r="M13" s="19">
        <v>2014</v>
      </c>
      <c r="N13" s="21">
        <v>4.3099999999999999E-2</v>
      </c>
      <c r="O13" s="81">
        <v>3.6525423728813559E-2</v>
      </c>
      <c r="P13" s="19"/>
      <c r="Q13" s="19"/>
      <c r="R13" s="19"/>
      <c r="S13" s="19"/>
      <c r="T13" s="19"/>
      <c r="U13" s="19"/>
      <c r="V13" s="19"/>
    </row>
    <row r="14" spans="2:22" x14ac:dyDescent="0.2">
      <c r="B14" s="4" t="s">
        <v>11</v>
      </c>
      <c r="E14" s="2">
        <f>(' 3ט לפני 2012'!L16+' 3ט לפני 2012'!L33+' 3ט לפני 2012'!L50+' 3ט לפני 2012'!L67)*-1</f>
        <v>-258900</v>
      </c>
      <c r="F14" s="2"/>
      <c r="G14" s="11"/>
      <c r="M14" s="19">
        <v>2015</v>
      </c>
      <c r="N14" s="21">
        <v>4.07E-2</v>
      </c>
      <c r="O14" s="81">
        <v>3.478632478632479E-2</v>
      </c>
      <c r="P14" s="19"/>
      <c r="Q14" s="19"/>
      <c r="R14" s="19"/>
      <c r="S14" s="19"/>
      <c r="T14" s="19"/>
      <c r="U14" s="19"/>
      <c r="V14" s="19"/>
    </row>
    <row r="15" spans="2:22" x14ac:dyDescent="0.2">
      <c r="E15" s="1"/>
      <c r="F15" s="2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x14ac:dyDescent="0.2">
      <c r="B16" s="4" t="s">
        <v>12</v>
      </c>
      <c r="E16" s="9">
        <f>F9+E12+E13+E14+E15</f>
        <v>-4158900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2" x14ac:dyDescent="0.2">
      <c r="M17" s="19"/>
      <c r="N17" s="19" t="s">
        <v>28</v>
      </c>
      <c r="O17" s="19" t="s">
        <v>29</v>
      </c>
      <c r="P17" s="19"/>
      <c r="Q17" s="19"/>
      <c r="R17" s="19"/>
      <c r="S17" s="19"/>
      <c r="T17" s="19"/>
      <c r="U17" s="19"/>
      <c r="V17" s="19"/>
    </row>
    <row r="18" spans="1:22" ht="15" thickBot="1" x14ac:dyDescent="0.25">
      <c r="B18" s="4" t="s">
        <v>13</v>
      </c>
      <c r="E18" s="2">
        <f>E10+E16</f>
        <v>1550969.2216999996</v>
      </c>
      <c r="M18" s="19">
        <v>2011</v>
      </c>
      <c r="N18" s="20">
        <v>1198691</v>
      </c>
      <c r="O18" s="20"/>
      <c r="P18" s="20"/>
      <c r="Q18" s="20"/>
      <c r="R18" s="20"/>
      <c r="S18" s="19"/>
      <c r="T18" s="19"/>
      <c r="U18" s="19"/>
      <c r="V18" s="19"/>
    </row>
    <row r="19" spans="1:22" x14ac:dyDescent="0.2">
      <c r="A19" s="4" t="s">
        <v>8</v>
      </c>
      <c r="B19" s="4" t="s">
        <v>6</v>
      </c>
      <c r="E19" s="10">
        <v>0.3</v>
      </c>
      <c r="G19" s="82"/>
      <c r="H19" s="83"/>
      <c r="I19" s="84"/>
      <c r="M19" s="19">
        <v>2012</v>
      </c>
      <c r="N19" s="20">
        <v>1090569</v>
      </c>
      <c r="O19" s="20">
        <v>-108122</v>
      </c>
      <c r="P19" s="20">
        <v>-5766.5066666666671</v>
      </c>
      <c r="Q19" s="20">
        <v>58163.68</v>
      </c>
      <c r="R19" s="20">
        <v>58163.68</v>
      </c>
      <c r="S19" s="19"/>
      <c r="T19" s="19"/>
      <c r="U19" s="19"/>
      <c r="V19" s="19"/>
    </row>
    <row r="20" spans="1:22" x14ac:dyDescent="0.2">
      <c r="E20" s="2">
        <f>E18*E19</f>
        <v>465290.76650999987</v>
      </c>
      <c r="G20" s="85" t="s">
        <v>23</v>
      </c>
      <c r="H20" s="86"/>
      <c r="I20" s="87"/>
      <c r="M20" s="19">
        <v>2013</v>
      </c>
      <c r="N20" s="20">
        <v>1120174</v>
      </c>
      <c r="O20" s="20">
        <v>29605</v>
      </c>
      <c r="P20" s="20">
        <v>1372.367372881356</v>
      </c>
      <c r="Q20" s="20">
        <v>51926.710000000006</v>
      </c>
      <c r="R20" s="20">
        <v>51926.710000000006</v>
      </c>
      <c r="S20" s="19"/>
      <c r="T20" s="19"/>
      <c r="U20" s="19"/>
      <c r="V20" s="19"/>
    </row>
    <row r="21" spans="1:22" x14ac:dyDescent="0.2">
      <c r="G21" s="85"/>
      <c r="H21" s="86"/>
      <c r="I21" s="88" t="s">
        <v>0</v>
      </c>
      <c r="M21" s="19">
        <v>2014</v>
      </c>
      <c r="N21" s="20">
        <v>2136162</v>
      </c>
      <c r="O21" s="20">
        <v>1015988</v>
      </c>
      <c r="P21" s="20">
        <v>37109.392203389827</v>
      </c>
      <c r="Q21" s="20">
        <v>78024.222203389829</v>
      </c>
      <c r="R21" s="20">
        <v>78024.222203389829</v>
      </c>
      <c r="S21" s="19"/>
      <c r="T21" s="19"/>
      <c r="U21" s="19"/>
      <c r="V21" s="19"/>
    </row>
    <row r="22" spans="1:22" x14ac:dyDescent="0.2">
      <c r="E22" s="1" t="s">
        <v>0</v>
      </c>
      <c r="G22" s="85" t="s">
        <v>16</v>
      </c>
      <c r="H22" s="86"/>
      <c r="I22" s="89">
        <f>'[1]חוז והלוואה'!$I$7</f>
        <v>2754368</v>
      </c>
      <c r="M22" s="19">
        <v>2015</v>
      </c>
      <c r="N22" s="20">
        <v>2891847</v>
      </c>
      <c r="O22" s="20">
        <v>755685</v>
      </c>
      <c r="P22" s="20">
        <v>26287.50384615385</v>
      </c>
      <c r="Q22" s="20">
        <v>100596.72897435898</v>
      </c>
      <c r="R22" s="20">
        <v>100596.72897435899</v>
      </c>
      <c r="S22" s="19"/>
      <c r="T22" s="19"/>
      <c r="U22" s="19"/>
      <c r="V22" s="19"/>
    </row>
    <row r="23" spans="1:22" x14ac:dyDescent="0.2">
      <c r="B23" s="4" t="s">
        <v>22</v>
      </c>
      <c r="E23" s="2">
        <v>2400000</v>
      </c>
      <c r="G23" s="85" t="s">
        <v>17</v>
      </c>
      <c r="H23" s="86"/>
      <c r="I23" s="89">
        <f>'[1]חוז והלוואה'!$I$8</f>
        <v>2590534</v>
      </c>
      <c r="M23" s="19"/>
      <c r="N23" s="20"/>
      <c r="O23" s="20"/>
      <c r="P23" s="20">
        <v>59002.756755758368</v>
      </c>
      <c r="Q23" s="20">
        <v>288711.34117774881</v>
      </c>
      <c r="R23" s="20">
        <v>288711.34117774887</v>
      </c>
      <c r="S23" s="19"/>
      <c r="T23" s="19"/>
      <c r="U23" s="19"/>
      <c r="V23" s="19"/>
    </row>
    <row r="24" spans="1:22" x14ac:dyDescent="0.2">
      <c r="B24" s="4" t="s">
        <v>6</v>
      </c>
      <c r="E24" s="10">
        <v>0.03</v>
      </c>
      <c r="G24" s="85" t="s">
        <v>18</v>
      </c>
      <c r="H24" s="86"/>
      <c r="I24" s="89">
        <f>-'[1]חוז והלוואה'!$E$7</f>
        <v>-1090569</v>
      </c>
    </row>
    <row r="25" spans="1:22" x14ac:dyDescent="0.2">
      <c r="E25" s="2">
        <f>E23*E24</f>
        <v>72000</v>
      </c>
      <c r="G25" s="85" t="s">
        <v>19</v>
      </c>
      <c r="H25" s="86"/>
      <c r="I25" s="90">
        <f>-'[1]חוז והלוואה'!$E$8</f>
        <v>-2275034</v>
      </c>
    </row>
    <row r="26" spans="1:22" x14ac:dyDescent="0.2">
      <c r="G26" s="85" t="s">
        <v>20</v>
      </c>
      <c r="H26" s="86"/>
      <c r="I26" s="89">
        <f>SUM(I22:I25)</f>
        <v>1979299</v>
      </c>
    </row>
    <row r="27" spans="1:22" ht="15.75" thickBot="1" x14ac:dyDescent="0.3">
      <c r="B27" s="5" t="s">
        <v>14</v>
      </c>
      <c r="E27" s="3">
        <f>E20+E25</f>
        <v>537290.76650999987</v>
      </c>
      <c r="G27" s="85" t="s">
        <v>24</v>
      </c>
      <c r="H27" s="86"/>
      <c r="I27" s="90">
        <f>2400000</f>
        <v>2400000</v>
      </c>
    </row>
    <row r="28" spans="1:22" ht="15.75" thickTop="1" thickBot="1" x14ac:dyDescent="0.25">
      <c r="G28" s="91" t="s">
        <v>21</v>
      </c>
      <c r="H28" s="92"/>
      <c r="I28" s="93">
        <f>I26-I27</f>
        <v>-420701</v>
      </c>
      <c r="L28" s="4" t="s">
        <v>47</v>
      </c>
    </row>
    <row r="29" spans="1:22" x14ac:dyDescent="0.2">
      <c r="L29" s="4" t="s">
        <v>48</v>
      </c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2</vt:i4>
      </vt:variant>
    </vt:vector>
  </HeadingPairs>
  <TitlesOfParts>
    <vt:vector size="5" baseType="lpstr">
      <vt:lpstr> 3ט לפני 2012</vt:lpstr>
      <vt:lpstr>3 ט</vt:lpstr>
      <vt:lpstr>תחשיב לערן</vt:lpstr>
      <vt:lpstr>' 3ט לפני 2012'!WPrint_Area_W</vt:lpstr>
      <vt:lpstr>'3 ט'!WPrint_Area_W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Yaniv Cohen</dc:creator>
  <cp:lastModifiedBy>חוסיין נעאמנה</cp:lastModifiedBy>
  <cp:lastPrinted>2018-06-07T06:14:55Z</cp:lastPrinted>
  <dcterms:created xsi:type="dcterms:W3CDTF">2017-02-23T09:01:21Z</dcterms:created>
  <dcterms:modified xsi:type="dcterms:W3CDTF">2018-06-19T09:53:49Z</dcterms:modified>
</cp:coreProperties>
</file>